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suntivo Finanziario" sheetId="1" r:id="rId1"/>
  </sheets>
  <definedNames>
    <definedName name="_xlnm.Print_Area" localSheetId="0">'Consuntivo Finanziario'!$A$6:$I$95</definedName>
    <definedName name="_xlnm.Print_Titles" localSheetId="0">'Consuntivo Finanziario'!$45:$46</definedName>
  </definedNames>
  <calcPr fullCalcOnLoad="1"/>
</workbook>
</file>

<file path=xl/sharedStrings.xml><?xml version="1.0" encoding="utf-8"?>
<sst xmlns="http://schemas.openxmlformats.org/spreadsheetml/2006/main" count="235" uniqueCount="193">
  <si>
    <t>Esercizio</t>
  </si>
  <si>
    <t>Codice UE autonoma</t>
  </si>
  <si>
    <t>UE.00</t>
  </si>
  <si>
    <t>Denominazione UE Autonoma</t>
  </si>
  <si>
    <t>Universita' degli Studi di MILANO</t>
  </si>
  <si>
    <t>Periodo</t>
  </si>
  <si>
    <t>01/01/2017 - 31/12/2017</t>
  </si>
  <si>
    <t>Con aggiustamento</t>
  </si>
  <si>
    <t>No</t>
  </si>
  <si>
    <t>Livello</t>
  </si>
  <si>
    <t>Descrizione</t>
  </si>
  <si>
    <t>Previsione iniziale</t>
  </si>
  <si>
    <t>Variazioni positive</t>
  </si>
  <si>
    <t>Variazioni negative</t>
  </si>
  <si>
    <t>Previsione definitiva</t>
  </si>
  <si>
    <t>Accertamenti</t>
  </si>
  <si>
    <t>Incassati</t>
  </si>
  <si>
    <t>Residui attivi di competenza</t>
  </si>
  <si>
    <t>(1)</t>
  </si>
  <si>
    <t>(2)</t>
  </si>
  <si>
    <t>(3)</t>
  </si>
  <si>
    <t>(4)=(1)+(2)-(3)</t>
  </si>
  <si>
    <t>(5)</t>
  </si>
  <si>
    <t>(6)</t>
  </si>
  <si>
    <t>(7)=(5)-(6)</t>
  </si>
  <si>
    <t>Avanzo di amministrazione esercizio precedente</t>
  </si>
  <si>
    <t>E.I</t>
  </si>
  <si>
    <t>ENTRATE CORRENTI</t>
  </si>
  <si>
    <t>E.I.i</t>
  </si>
  <si>
    <t>Entrate contributive</t>
  </si>
  <si>
    <t>E.I.ii</t>
  </si>
  <si>
    <t>Entrate derivanti da trasferimenti correnti</t>
  </si>
  <si>
    <t>E.I.ii.1</t>
  </si>
  <si>
    <t>da MIUR e altre Amministrazioni centrali</t>
  </si>
  <si>
    <t>E.I.ii.2</t>
  </si>
  <si>
    <t>da Regioni e Province autonome</t>
  </si>
  <si>
    <t>E.I.ii.3</t>
  </si>
  <si>
    <t>da altre Amministrazioni locali</t>
  </si>
  <si>
    <t>E.I.ii.4</t>
  </si>
  <si>
    <t>da U.E. e altri Organismi internazionali</t>
  </si>
  <si>
    <t>E.I.ii.5</t>
  </si>
  <si>
    <t>da Università</t>
  </si>
  <si>
    <t>E.I.ii.6</t>
  </si>
  <si>
    <t>da altri (pubblici)</t>
  </si>
  <si>
    <t>E.I.ii.7</t>
  </si>
  <si>
    <t>da altri (privati)</t>
  </si>
  <si>
    <t>E.I.iii</t>
  </si>
  <si>
    <t>Altre Entrate</t>
  </si>
  <si>
    <t>E.II</t>
  </si>
  <si>
    <t>ENTRATE IN CONTO CAPITALE</t>
  </si>
  <si>
    <t>E.II.i</t>
  </si>
  <si>
    <t>Alienazione di beni patrimoniali e riscossione di crediti</t>
  </si>
  <si>
    <t>E.II.ii</t>
  </si>
  <si>
    <t>Entrate derivanti da trasferimenti in conto capitale</t>
  </si>
  <si>
    <t>E.II.ii.1</t>
  </si>
  <si>
    <t>E.II.ii.2</t>
  </si>
  <si>
    <t>E.II.ii.3</t>
  </si>
  <si>
    <t>E.II.ii.4</t>
  </si>
  <si>
    <t>E.II.ii.5</t>
  </si>
  <si>
    <t>E.II.ii.6</t>
  </si>
  <si>
    <t>E.II.ii.7</t>
  </si>
  <si>
    <t>E.II.iii</t>
  </si>
  <si>
    <t>Entrate derivanti da contributi agli investimenti</t>
  </si>
  <si>
    <t>E.II.iii.1</t>
  </si>
  <si>
    <t>E.II.iii.2</t>
  </si>
  <si>
    <t>E.II.iii.3</t>
  </si>
  <si>
    <t>E.II.iii.4</t>
  </si>
  <si>
    <t>E.II.iii.5</t>
  </si>
  <si>
    <t>E.II.iii.6</t>
  </si>
  <si>
    <t>E.II.iii.7</t>
  </si>
  <si>
    <t>E.III</t>
  </si>
  <si>
    <t>ENTRATE DA RIDUZIONI DI ATTIVITA' FINANZIARIE</t>
  </si>
  <si>
    <t>E.III.i</t>
  </si>
  <si>
    <t>Alienazioni di attività finanziarie</t>
  </si>
  <si>
    <t>E.III.ii</t>
  </si>
  <si>
    <t>Riscossione di crediti</t>
  </si>
  <si>
    <t>E.III.iii</t>
  </si>
  <si>
    <t>Altre entrate per riduzioni di attività finanziarie</t>
  </si>
  <si>
    <t>E.IV</t>
  </si>
  <si>
    <t>ACCENSIONE DI PRESTITI</t>
  </si>
  <si>
    <t>E.V</t>
  </si>
  <si>
    <t>ANTICIPAZIONI DA ISTITUTO CASSIERE</t>
  </si>
  <si>
    <t>E.VI</t>
  </si>
  <si>
    <t>PARTITE DI GIRO E ENTRATE PER CONTO TERZI</t>
  </si>
  <si>
    <t>Impegni</t>
  </si>
  <si>
    <t>Pagamenti</t>
  </si>
  <si>
    <t>Residui passivi di competenza</t>
  </si>
  <si>
    <t>Disavanzo di Amministrazione esercizio precedente</t>
  </si>
  <si>
    <t>U.I</t>
  </si>
  <si>
    <t>USCITE CORRENTI</t>
  </si>
  <si>
    <t>U.I.i</t>
  </si>
  <si>
    <t>Oneri per il personale</t>
  </si>
  <si>
    <t>U.I.i.1</t>
  </si>
  <si>
    <t>Personale docente e ricercatore a tempo indeterminato</t>
  </si>
  <si>
    <t>U.I.i.2</t>
  </si>
  <si>
    <t>Personale tecnico-amministrativo a tempo indeterminato</t>
  </si>
  <si>
    <t>U.I.i.3</t>
  </si>
  <si>
    <t>Personale docente e ricercatore a tempo determinato</t>
  </si>
  <si>
    <t>U.I.i.4</t>
  </si>
  <si>
    <t>Personale tecnico-amministrativo a tempo determinato</t>
  </si>
  <si>
    <t>U.I.i.5</t>
  </si>
  <si>
    <t>Contributi a carico ente</t>
  </si>
  <si>
    <t>U.I.i.6</t>
  </si>
  <si>
    <t>Altro personale e relativi oneri</t>
  </si>
  <si>
    <t>U.I.ii</t>
  </si>
  <si>
    <t>Interventi a favore degli studenti</t>
  </si>
  <si>
    <t>U.I.iii</t>
  </si>
  <si>
    <t>Beni di consumo, servizi e altre spese</t>
  </si>
  <si>
    <t>U.I.iii.1</t>
  </si>
  <si>
    <t>Beni di consumo e servizi</t>
  </si>
  <si>
    <t>U.I.iii.2</t>
  </si>
  <si>
    <t>Altre Spese</t>
  </si>
  <si>
    <t>U.I.iiii</t>
  </si>
  <si>
    <t>Trasferimenti correnti</t>
  </si>
  <si>
    <t>U.I.iiii.1</t>
  </si>
  <si>
    <t>a MIUR e altre Amministrazioni centrali</t>
  </si>
  <si>
    <t>U.I.iiii.2</t>
  </si>
  <si>
    <t>a Regioni e Province autonome</t>
  </si>
  <si>
    <t>U.I.iiii.3</t>
  </si>
  <si>
    <t>U.I.iiii.4</t>
  </si>
  <si>
    <t>a U.E. e altri Organismi internazionali</t>
  </si>
  <si>
    <t>U.I.iiii.5</t>
  </si>
  <si>
    <t>U.I.iiii.6</t>
  </si>
  <si>
    <t>a altri (pubblici)</t>
  </si>
  <si>
    <t>U.I.iiii.7</t>
  </si>
  <si>
    <t>a altri (privati)</t>
  </si>
  <si>
    <t>U.II</t>
  </si>
  <si>
    <t>Versamenti al bilancio dello Stato</t>
  </si>
  <si>
    <t>U.III</t>
  </si>
  <si>
    <t>USCITE IN CONTO CAPITALE</t>
  </si>
  <si>
    <t>U.III.i</t>
  </si>
  <si>
    <t>Investimenti in ricerca</t>
  </si>
  <si>
    <t>U.III.ii</t>
  </si>
  <si>
    <t>Acquisizione beni durevoli</t>
  </si>
  <si>
    <t>U.III.iii</t>
  </si>
  <si>
    <t>Trasferimenti in conto capitale</t>
  </si>
  <si>
    <t>U.III.iii.1</t>
  </si>
  <si>
    <t>U.III.iii.2</t>
  </si>
  <si>
    <t>U.III.iii.3</t>
  </si>
  <si>
    <t>U.III.iii.4</t>
  </si>
  <si>
    <t>U.III.iii.5</t>
  </si>
  <si>
    <t>a Università</t>
  </si>
  <si>
    <t>U.III.iii.6</t>
  </si>
  <si>
    <t>U.III.iii.7</t>
  </si>
  <si>
    <t>U.III.iiii</t>
  </si>
  <si>
    <t>Contributi agli investimenti</t>
  </si>
  <si>
    <t>U.III.iiii.1</t>
  </si>
  <si>
    <t>U.III.iiii.2</t>
  </si>
  <si>
    <t>U.III.iiii.3</t>
  </si>
  <si>
    <t>U.III.iiii.4</t>
  </si>
  <si>
    <t>U.III.iiii.5</t>
  </si>
  <si>
    <t>U.III.iiii.6</t>
  </si>
  <si>
    <t>U.III.iiii.7</t>
  </si>
  <si>
    <t>U.IV</t>
  </si>
  <si>
    <t>SPESE PER INCREMENTO DI ATTIVITA' FINANZIARIE</t>
  </si>
  <si>
    <t>U.IV.i</t>
  </si>
  <si>
    <t>Acquisizione di attività finanziarie</t>
  </si>
  <si>
    <t>U.IV.ii</t>
  </si>
  <si>
    <t>Concessione di crediti</t>
  </si>
  <si>
    <t>U.IV.iii</t>
  </si>
  <si>
    <t>Altre spese per incremento di attività finanziarie</t>
  </si>
  <si>
    <t>U.V</t>
  </si>
  <si>
    <t>RIMBORSO DI PRESTITI</t>
  </si>
  <si>
    <t>U.VI</t>
  </si>
  <si>
    <t>CHIUSURA DI ANTICIPAZIONI DELL'ISTITUTO CASSIERE</t>
  </si>
  <si>
    <t>U.VII</t>
  </si>
  <si>
    <t>PARTITE DI GIRO E SPESE PER CONTO TERZI</t>
  </si>
  <si>
    <t>U.I.i.7</t>
  </si>
  <si>
    <t>Oneri personale competenze anni precedenti</t>
  </si>
  <si>
    <t>PAGAMENTI</t>
  </si>
  <si>
    <t>Saldo Flusso finanziario</t>
  </si>
  <si>
    <t>Saldo Flusso Finanziario</t>
  </si>
  <si>
    <t>Banca Intesa al 01/01/2017</t>
  </si>
  <si>
    <t>Banca Intesa al 31/12/2017</t>
  </si>
  <si>
    <t>Disponibilità di Tesoreria</t>
  </si>
  <si>
    <t xml:space="preserve">INCASSI </t>
  </si>
  <si>
    <t>OPERAZIONI A COMPENSAZIONE CHE NON GENERANO FLUSSI FINANZIARI ENTRATA</t>
  </si>
  <si>
    <t>OPERAZIONI A COMPENSAZIONE CHE NON GENERANO FLUSSI FINANZIARI USCITA</t>
  </si>
  <si>
    <t>FLUSSO FINANZIARIO ENTRATE</t>
  </si>
  <si>
    <t>FLUSSO FINANZIARIO USCITE</t>
  </si>
  <si>
    <t xml:space="preserve"> - Entrate Correnti</t>
  </si>
  <si>
    <t xml:space="preserve"> - Entrate in Conto Capitale</t>
  </si>
  <si>
    <t xml:space="preserve"> - Entrate da riduzioni di attività finanziarie</t>
  </si>
  <si>
    <t xml:space="preserve"> - Accensione di prestiti</t>
  </si>
  <si>
    <t xml:space="preserve"> - Anticipazioni dell'Istituto Cassiere</t>
  </si>
  <si>
    <t xml:space="preserve"> - Partite di giro ed entrate per conto di terzi</t>
  </si>
  <si>
    <t xml:space="preserve"> - Uscite Correnti</t>
  </si>
  <si>
    <t xml:space="preserve"> - Versamenti al bilancio dello Stato</t>
  </si>
  <si>
    <t xml:space="preserve"> - Uscite in Conto Capitale</t>
  </si>
  <si>
    <t xml:space="preserve"> - Spese per incremento di attività finanairie</t>
  </si>
  <si>
    <t xml:space="preserve"> - Rimborso di prestiti</t>
  </si>
  <si>
    <t xml:space="preserve"> - Chiusura di anticipazioni dell'Istituto Cassiere</t>
  </si>
  <si>
    <t xml:space="preserve"> - Partite di giro e spese per conto di terzi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</si>
</sst>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 wrapText="1"/>
      <protection/>
    </xf>
    <xf numFmtId="4" fontId="1" fillId="0" borderId="0" xfId="0" applyNumberFormat="1" applyFont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0" fillId="33" borderId="0" xfId="0" applyFont="1" applyFill="1" applyAlignment="1" applyProtection="1">
      <alignment horizontal="center" vertical="center" wrapText="1"/>
      <protection/>
    </xf>
    <xf numFmtId="179" fontId="0" fillId="0" borderId="0" xfId="43" applyFont="1" applyAlignment="1">
      <alignment/>
    </xf>
    <xf numFmtId="0" fontId="21" fillId="34" borderId="10" xfId="0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0" fontId="21" fillId="35" borderId="10" xfId="0" applyFont="1" applyFill="1" applyBorder="1" applyAlignment="1" applyProtection="1">
      <alignment horizontal="left" vertical="center" wrapText="1"/>
      <protection/>
    </xf>
    <xf numFmtId="4" fontId="21" fillId="35" borderId="10" xfId="0" applyNumberFormat="1" applyFont="1" applyFill="1" applyBorder="1" applyAlignment="1" applyProtection="1">
      <alignment horizontal="right" vertical="center" wrapText="1"/>
      <protection/>
    </xf>
    <xf numFmtId="0" fontId="21" fillId="36" borderId="10" xfId="0" applyFont="1" applyFill="1" applyBorder="1" applyAlignment="1" applyProtection="1">
      <alignment horizontal="left" vertical="center" wrapText="1"/>
      <protection/>
    </xf>
    <xf numFmtId="4" fontId="21" fillId="36" borderId="10" xfId="0" applyNumberFormat="1" applyFont="1" applyFill="1" applyBorder="1" applyAlignment="1" applyProtection="1">
      <alignment horizontal="right" vertical="center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3" fillId="35" borderId="10" xfId="0" applyFont="1" applyFill="1" applyBorder="1" applyAlignment="1">
      <alignment/>
    </xf>
    <xf numFmtId="179" fontId="23" fillId="35" borderId="10" xfId="43" applyFont="1" applyFill="1" applyBorder="1" applyAlignment="1">
      <alignment/>
    </xf>
    <xf numFmtId="0" fontId="24" fillId="36" borderId="10" xfId="0" applyFont="1" applyFill="1" applyBorder="1" applyAlignment="1">
      <alignment horizontal="right"/>
    </xf>
    <xf numFmtId="179" fontId="24" fillId="36" borderId="10" xfId="43" applyFont="1" applyFill="1" applyBorder="1" applyAlignment="1">
      <alignment/>
    </xf>
    <xf numFmtId="0" fontId="24" fillId="36" borderId="10" xfId="0" applyFont="1" applyFill="1" applyBorder="1" applyAlignment="1">
      <alignment/>
    </xf>
    <xf numFmtId="4" fontId="25" fillId="35" borderId="10" xfId="0" applyNumberFormat="1" applyFont="1" applyFill="1" applyBorder="1" applyAlignment="1">
      <alignment/>
    </xf>
    <xf numFmtId="4" fontId="24" fillId="36" borderId="10" xfId="0" applyNumberFormat="1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  <xf numFmtId="0" fontId="21" fillId="0" borderId="0" xfId="0" applyFont="1" applyAlignment="1" applyProtection="1">
      <alignment horizontal="left" vertical="center" wrapText="1"/>
      <protection/>
    </xf>
    <xf numFmtId="0" fontId="24" fillId="36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55">
      <selection activeCell="L81" sqref="L81"/>
    </sheetView>
  </sheetViews>
  <sheetFormatPr defaultColWidth="9.140625" defaultRowHeight="12.75"/>
  <cols>
    <col min="1" max="1" width="18.421875" style="0" customWidth="1"/>
    <col min="2" max="2" width="44.00390625" style="0" customWidth="1"/>
    <col min="3" max="9" width="15.140625" style="0" customWidth="1"/>
    <col min="11" max="11" width="15.7109375" style="0" customWidth="1"/>
    <col min="12" max="12" width="21.421875" style="0" bestFit="1" customWidth="1"/>
  </cols>
  <sheetData>
    <row r="1" spans="1:9" ht="19.5" customHeight="1">
      <c r="A1" s="4" t="s">
        <v>0</v>
      </c>
      <c r="B1" s="26">
        <v>2017</v>
      </c>
      <c r="C1" s="26"/>
      <c r="D1" s="26"/>
      <c r="E1" s="26"/>
      <c r="F1" s="26"/>
      <c r="G1" s="26"/>
      <c r="H1" s="26"/>
      <c r="I1" s="26"/>
    </row>
    <row r="2" spans="1:9" ht="19.5" customHeight="1">
      <c r="A2" s="4" t="s">
        <v>1</v>
      </c>
      <c r="B2" s="26" t="s">
        <v>2</v>
      </c>
      <c r="C2" s="26"/>
      <c r="D2" s="26"/>
      <c r="E2" s="26"/>
      <c r="F2" s="26"/>
      <c r="G2" s="26"/>
      <c r="H2" s="26"/>
      <c r="I2" s="26"/>
    </row>
    <row r="3" spans="1:9" ht="19.5" customHeight="1">
      <c r="A3" s="4" t="s">
        <v>3</v>
      </c>
      <c r="B3" s="26" t="s">
        <v>4</v>
      </c>
      <c r="C3" s="26"/>
      <c r="D3" s="26"/>
      <c r="E3" s="26"/>
      <c r="F3" s="26"/>
      <c r="G3" s="26"/>
      <c r="H3" s="26"/>
      <c r="I3" s="26"/>
    </row>
    <row r="4" spans="1:9" ht="19.5" customHeight="1">
      <c r="A4" s="4" t="s">
        <v>5</v>
      </c>
      <c r="B4" s="26" t="s">
        <v>6</v>
      </c>
      <c r="C4" s="26"/>
      <c r="D4" s="26"/>
      <c r="E4" s="26"/>
      <c r="F4" s="26"/>
      <c r="G4" s="26"/>
      <c r="H4" s="26"/>
      <c r="I4" s="26"/>
    </row>
    <row r="5" spans="1:9" ht="19.5" customHeight="1">
      <c r="A5" s="4" t="s">
        <v>7</v>
      </c>
      <c r="B5" s="26" t="s">
        <v>8</v>
      </c>
      <c r="C5" s="26"/>
      <c r="D5" s="26"/>
      <c r="E5" s="26"/>
      <c r="F5" s="26"/>
      <c r="G5" s="26"/>
      <c r="H5" s="26"/>
      <c r="I5" s="26"/>
    </row>
    <row r="6" spans="1:9" ht="30" customHeight="1">
      <c r="A6" s="14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</row>
    <row r="7" spans="1:12" ht="33" customHeight="1">
      <c r="A7" s="15"/>
      <c r="B7" s="15"/>
      <c r="C7" s="15" t="s">
        <v>18</v>
      </c>
      <c r="D7" s="15" t="s">
        <v>19</v>
      </c>
      <c r="E7" s="15" t="s">
        <v>20</v>
      </c>
      <c r="F7" s="15" t="s">
        <v>21</v>
      </c>
      <c r="G7" s="15" t="s">
        <v>22</v>
      </c>
      <c r="H7" s="15" t="s">
        <v>23</v>
      </c>
      <c r="I7" s="15" t="s">
        <v>24</v>
      </c>
      <c r="L7" s="1"/>
    </row>
    <row r="8" spans="1:12" ht="16.5" customHeight="1">
      <c r="A8" s="12"/>
      <c r="B8" s="12" t="s">
        <v>25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K8" s="3"/>
      <c r="L8" s="2"/>
    </row>
    <row r="9" spans="1:12" ht="16.5" customHeight="1">
      <c r="A9" s="6" t="s">
        <v>26</v>
      </c>
      <c r="B9" s="6" t="s">
        <v>27</v>
      </c>
      <c r="C9" s="7">
        <f>C10+C11+C19</f>
        <v>462545275.14</v>
      </c>
      <c r="D9" s="7">
        <f aca="true" t="shared" si="0" ref="D9:I9">D10+D11+D19</f>
        <v>344688552.51</v>
      </c>
      <c r="E9" s="7">
        <f t="shared" si="0"/>
        <v>4378244.59</v>
      </c>
      <c r="F9" s="7">
        <f t="shared" si="0"/>
        <v>802855583.06</v>
      </c>
      <c r="G9" s="7">
        <f t="shared" si="0"/>
        <v>568401373.9000001</v>
      </c>
      <c r="H9" s="7">
        <f t="shared" si="0"/>
        <v>484544176.63000005</v>
      </c>
      <c r="I9" s="7">
        <f t="shared" si="0"/>
        <v>83857197.27000001</v>
      </c>
      <c r="K9" s="3"/>
      <c r="L9" s="3"/>
    </row>
    <row r="10" spans="1:11" ht="16.5" customHeight="1">
      <c r="A10" s="10" t="s">
        <v>28</v>
      </c>
      <c r="B10" s="10" t="s">
        <v>29</v>
      </c>
      <c r="C10" s="11">
        <v>93900000</v>
      </c>
      <c r="D10" s="11">
        <v>2134967.7</v>
      </c>
      <c r="E10" s="11">
        <v>95700</v>
      </c>
      <c r="F10" s="11">
        <f aca="true" t="shared" si="1" ref="F10:F43">C10+D10-E10</f>
        <v>95939267.7</v>
      </c>
      <c r="G10" s="11">
        <v>104461425.66</v>
      </c>
      <c r="H10" s="11">
        <f>83158867+12240</f>
        <v>83171107</v>
      </c>
      <c r="I10" s="11">
        <f>G10-H10</f>
        <v>21290318.659999996</v>
      </c>
      <c r="K10" s="5"/>
    </row>
    <row r="11" spans="1:11" ht="16.5" customHeight="1">
      <c r="A11" s="10" t="s">
        <v>30</v>
      </c>
      <c r="B11" s="10" t="s">
        <v>31</v>
      </c>
      <c r="C11" s="11">
        <f>SUM(C12:C18)</f>
        <v>328238275.14</v>
      </c>
      <c r="D11" s="11">
        <f aca="true" t="shared" si="2" ref="D11:I11">SUM(D12:D18)</f>
        <v>33236323.269999996</v>
      </c>
      <c r="E11" s="11">
        <f t="shared" si="2"/>
        <v>1514078.33</v>
      </c>
      <c r="F11" s="11">
        <f t="shared" si="2"/>
        <v>359960520.08</v>
      </c>
      <c r="G11" s="11">
        <f t="shared" si="2"/>
        <v>346857891.6100001</v>
      </c>
      <c r="H11" s="11">
        <f t="shared" si="2"/>
        <v>344115397.1100001</v>
      </c>
      <c r="I11" s="11">
        <f t="shared" si="2"/>
        <v>2742494.4999999995</v>
      </c>
      <c r="K11" s="5"/>
    </row>
    <row r="12" spans="1:9" ht="16.5" customHeight="1">
      <c r="A12" s="8" t="s">
        <v>32</v>
      </c>
      <c r="B12" s="8" t="s">
        <v>33</v>
      </c>
      <c r="C12" s="9">
        <v>311000000</v>
      </c>
      <c r="D12" s="9">
        <v>8625741.94</v>
      </c>
      <c r="E12" s="9">
        <v>133970</v>
      </c>
      <c r="F12" s="9">
        <f t="shared" si="1"/>
        <v>319491771.94</v>
      </c>
      <c r="G12" s="9">
        <f>317785575.35+2785435.07</f>
        <v>320571010.42</v>
      </c>
      <c r="H12" s="9">
        <v>320571010.42</v>
      </c>
      <c r="I12" s="9">
        <f aca="true" t="shared" si="3" ref="I12:I19">G12-H12</f>
        <v>0</v>
      </c>
    </row>
    <row r="13" spans="1:9" ht="16.5" customHeight="1">
      <c r="A13" s="8" t="s">
        <v>34</v>
      </c>
      <c r="B13" s="8" t="s">
        <v>35</v>
      </c>
      <c r="C13" s="9">
        <v>8692405.14</v>
      </c>
      <c r="D13" s="9">
        <v>7555718.89</v>
      </c>
      <c r="E13" s="9">
        <v>0</v>
      </c>
      <c r="F13" s="9">
        <f t="shared" si="1"/>
        <v>16248124.030000001</v>
      </c>
      <c r="G13" s="9">
        <f>13401390.17+642972.19</f>
        <v>14044362.36</v>
      </c>
      <c r="H13" s="9">
        <v>14044362.36</v>
      </c>
      <c r="I13" s="9">
        <f t="shared" si="3"/>
        <v>0</v>
      </c>
    </row>
    <row r="14" spans="1:9" ht="16.5" customHeight="1">
      <c r="A14" s="8" t="s">
        <v>36</v>
      </c>
      <c r="B14" s="8" t="s">
        <v>37</v>
      </c>
      <c r="C14" s="9">
        <v>0</v>
      </c>
      <c r="D14" s="9">
        <v>178000</v>
      </c>
      <c r="E14" s="9">
        <v>0</v>
      </c>
      <c r="F14" s="9">
        <f t="shared" si="1"/>
        <v>178000</v>
      </c>
      <c r="G14" s="9">
        <f>73409.56+56590.44</f>
        <v>130000</v>
      </c>
      <c r="H14" s="9">
        <v>130000</v>
      </c>
      <c r="I14" s="9">
        <f t="shared" si="3"/>
        <v>0</v>
      </c>
    </row>
    <row r="15" spans="1:9" ht="16.5" customHeight="1">
      <c r="A15" s="8" t="s">
        <v>38</v>
      </c>
      <c r="B15" s="8" t="s">
        <v>39</v>
      </c>
      <c r="C15" s="9">
        <v>0</v>
      </c>
      <c r="D15" s="9">
        <v>257217.13</v>
      </c>
      <c r="E15" s="9">
        <v>0</v>
      </c>
      <c r="F15" s="9">
        <f t="shared" si="1"/>
        <v>257217.13</v>
      </c>
      <c r="G15" s="9">
        <v>854517.87</v>
      </c>
      <c r="H15" s="9">
        <v>7775.8</v>
      </c>
      <c r="I15" s="9">
        <f t="shared" si="3"/>
        <v>846742.07</v>
      </c>
    </row>
    <row r="16" spans="1:9" ht="16.5" customHeight="1">
      <c r="A16" s="8" t="s">
        <v>40</v>
      </c>
      <c r="B16" s="8" t="s">
        <v>41</v>
      </c>
      <c r="C16" s="9">
        <v>39000</v>
      </c>
      <c r="D16" s="9">
        <v>2163090.71</v>
      </c>
      <c r="E16" s="9">
        <v>519552.69</v>
      </c>
      <c r="F16" s="9">
        <f t="shared" si="1"/>
        <v>1682538.02</v>
      </c>
      <c r="G16" s="9">
        <f>171456.96+27201.39</f>
        <v>198658.34999999998</v>
      </c>
      <c r="H16" s="9">
        <v>198658.35</v>
      </c>
      <c r="I16" s="9">
        <f t="shared" si="3"/>
        <v>0</v>
      </c>
    </row>
    <row r="17" spans="1:9" ht="16.5" customHeight="1">
      <c r="A17" s="8" t="s">
        <v>42</v>
      </c>
      <c r="B17" s="8" t="s">
        <v>43</v>
      </c>
      <c r="C17" s="9">
        <v>6866702</v>
      </c>
      <c r="D17" s="9">
        <v>645435.81</v>
      </c>
      <c r="E17" s="9">
        <v>236535.3</v>
      </c>
      <c r="F17" s="9">
        <f t="shared" si="1"/>
        <v>7275602.510000001</v>
      </c>
      <c r="G17" s="9">
        <v>5555486.3</v>
      </c>
      <c r="H17" s="9">
        <v>3659733.87</v>
      </c>
      <c r="I17" s="9">
        <f t="shared" si="3"/>
        <v>1895752.4299999997</v>
      </c>
    </row>
    <row r="18" spans="1:9" ht="16.5" customHeight="1">
      <c r="A18" s="8" t="s">
        <v>44</v>
      </c>
      <c r="B18" s="8" t="s">
        <v>45</v>
      </c>
      <c r="C18" s="9">
        <v>1640168</v>
      </c>
      <c r="D18" s="9">
        <v>13811118.79</v>
      </c>
      <c r="E18" s="9">
        <v>624020.34</v>
      </c>
      <c r="F18" s="9">
        <f t="shared" si="1"/>
        <v>14827266.45</v>
      </c>
      <c r="G18" s="9">
        <f>4638406.13+865450.18</f>
        <v>5503856.31</v>
      </c>
      <c r="H18" s="9">
        <v>5503856.31</v>
      </c>
      <c r="I18" s="9">
        <f t="shared" si="3"/>
        <v>0</v>
      </c>
    </row>
    <row r="19" spans="1:9" ht="16.5" customHeight="1">
      <c r="A19" s="10" t="s">
        <v>46</v>
      </c>
      <c r="B19" s="10" t="s">
        <v>47</v>
      </c>
      <c r="C19" s="11">
        <v>40407000</v>
      </c>
      <c r="D19" s="11">
        <f>301972276.31+69523.79+7275461.44</f>
        <v>309317261.54</v>
      </c>
      <c r="E19" s="11">
        <v>2768466.26</v>
      </c>
      <c r="F19" s="11">
        <f t="shared" si="1"/>
        <v>346955795.28000003</v>
      </c>
      <c r="G19" s="11">
        <f>109737071.4+69523.79+7275461.44</f>
        <v>117082056.63000001</v>
      </c>
      <c r="H19" s="11">
        <f>53561365.96+69523.79+7275461.44-3636438.67-12240</f>
        <v>57257672.519999996</v>
      </c>
      <c r="I19" s="11">
        <f t="shared" si="3"/>
        <v>59824384.110000014</v>
      </c>
    </row>
    <row r="20" spans="1:9" ht="16.5" customHeight="1">
      <c r="A20" s="6" t="s">
        <v>48</v>
      </c>
      <c r="B20" s="6" t="s">
        <v>49</v>
      </c>
      <c r="C20" s="7">
        <f>C21+C22+C30</f>
        <v>0</v>
      </c>
      <c r="D20" s="7">
        <f aca="true" t="shared" si="4" ref="D20:I20">D21+D22+D30</f>
        <v>74556184.26</v>
      </c>
      <c r="E20" s="7">
        <f t="shared" si="4"/>
        <v>182602.56</v>
      </c>
      <c r="F20" s="7">
        <f t="shared" si="4"/>
        <v>74373581.7</v>
      </c>
      <c r="G20" s="7">
        <f t="shared" si="4"/>
        <v>35231689.23</v>
      </c>
      <c r="H20" s="7">
        <f t="shared" si="4"/>
        <v>31196205.85</v>
      </c>
      <c r="I20" s="7">
        <f t="shared" si="4"/>
        <v>4035483.3799999994</v>
      </c>
    </row>
    <row r="21" spans="1:9" ht="27.75" customHeight="1">
      <c r="A21" s="10" t="s">
        <v>50</v>
      </c>
      <c r="B21" s="10" t="s">
        <v>51</v>
      </c>
      <c r="C21" s="11">
        <v>0</v>
      </c>
      <c r="D21" s="11">
        <v>590724</v>
      </c>
      <c r="E21" s="11">
        <v>0</v>
      </c>
      <c r="F21" s="11">
        <f t="shared" si="1"/>
        <v>590724</v>
      </c>
      <c r="G21" s="11">
        <f>13421767.24-12831043.24</f>
        <v>590724</v>
      </c>
      <c r="H21" s="11">
        <v>590724</v>
      </c>
      <c r="I21" s="11">
        <f>G21-H21</f>
        <v>0</v>
      </c>
    </row>
    <row r="22" spans="1:9" ht="16.5" customHeight="1">
      <c r="A22" s="10" t="s">
        <v>52</v>
      </c>
      <c r="B22" s="10" t="s">
        <v>53</v>
      </c>
      <c r="C22" s="11">
        <f>SUM(C23:C29)</f>
        <v>0</v>
      </c>
      <c r="D22" s="11">
        <f aca="true" t="shared" si="5" ref="D22:I22">SUM(D23:D29)</f>
        <v>8536667.2</v>
      </c>
      <c r="E22" s="11">
        <f t="shared" si="5"/>
        <v>0</v>
      </c>
      <c r="F22" s="11">
        <f t="shared" si="5"/>
        <v>8536667.2</v>
      </c>
      <c r="G22" s="11">
        <f t="shared" si="5"/>
        <v>6291915</v>
      </c>
      <c r="H22" s="11">
        <f t="shared" si="5"/>
        <v>6291915</v>
      </c>
      <c r="I22" s="11">
        <f t="shared" si="5"/>
        <v>0</v>
      </c>
    </row>
    <row r="23" spans="1:9" ht="16.5" customHeight="1">
      <c r="A23" s="8" t="s">
        <v>54</v>
      </c>
      <c r="B23" s="8" t="s">
        <v>33</v>
      </c>
      <c r="C23" s="9">
        <v>0</v>
      </c>
      <c r="D23" s="9">
        <v>5000000</v>
      </c>
      <c r="E23" s="9">
        <v>0</v>
      </c>
      <c r="F23" s="9">
        <f t="shared" si="1"/>
        <v>5000000</v>
      </c>
      <c r="G23" s="9">
        <f>96810+5000105</f>
        <v>5096915</v>
      </c>
      <c r="H23" s="9">
        <v>5096915</v>
      </c>
      <c r="I23" s="9">
        <f aca="true" t="shared" si="6" ref="I23:I29">G23-H23</f>
        <v>0</v>
      </c>
    </row>
    <row r="24" spans="1:9" ht="16.5" customHeight="1">
      <c r="A24" s="8" t="s">
        <v>55</v>
      </c>
      <c r="B24" s="8" t="s">
        <v>35</v>
      </c>
      <c r="C24" s="9">
        <v>0</v>
      </c>
      <c r="D24" s="9">
        <v>2341667.2</v>
      </c>
      <c r="E24" s="9">
        <v>0</v>
      </c>
      <c r="F24" s="9">
        <f t="shared" si="1"/>
        <v>2341667.2</v>
      </c>
      <c r="G24" s="9">
        <v>0</v>
      </c>
      <c r="H24" s="9">
        <v>0</v>
      </c>
      <c r="I24" s="9">
        <f t="shared" si="6"/>
        <v>0</v>
      </c>
    </row>
    <row r="25" spans="1:9" ht="16.5" customHeight="1">
      <c r="A25" s="8" t="s">
        <v>56</v>
      </c>
      <c r="B25" s="8" t="s">
        <v>37</v>
      </c>
      <c r="C25" s="9">
        <v>0</v>
      </c>
      <c r="D25" s="9">
        <v>1195000</v>
      </c>
      <c r="E25" s="9">
        <v>0</v>
      </c>
      <c r="F25" s="9">
        <f t="shared" si="1"/>
        <v>1195000</v>
      </c>
      <c r="G25" s="9">
        <v>1195000</v>
      </c>
      <c r="H25" s="9">
        <v>1195000</v>
      </c>
      <c r="I25" s="9">
        <f t="shared" si="6"/>
        <v>0</v>
      </c>
    </row>
    <row r="26" spans="1:9" ht="16.5" customHeight="1">
      <c r="A26" s="8" t="s">
        <v>57</v>
      </c>
      <c r="B26" s="8" t="s">
        <v>39</v>
      </c>
      <c r="C26" s="9">
        <v>0</v>
      </c>
      <c r="D26" s="9">
        <v>0</v>
      </c>
      <c r="E26" s="9">
        <v>0</v>
      </c>
      <c r="F26" s="9">
        <f t="shared" si="1"/>
        <v>0</v>
      </c>
      <c r="G26" s="9">
        <v>0</v>
      </c>
      <c r="H26" s="9">
        <v>0</v>
      </c>
      <c r="I26" s="9">
        <f t="shared" si="6"/>
        <v>0</v>
      </c>
    </row>
    <row r="27" spans="1:9" ht="16.5" customHeight="1">
      <c r="A27" s="8" t="s">
        <v>58</v>
      </c>
      <c r="B27" s="8" t="s">
        <v>41</v>
      </c>
      <c r="C27" s="9">
        <v>0</v>
      </c>
      <c r="D27" s="9">
        <v>0</v>
      </c>
      <c r="E27" s="9">
        <v>0</v>
      </c>
      <c r="F27" s="9">
        <f t="shared" si="1"/>
        <v>0</v>
      </c>
      <c r="G27" s="9">
        <v>0</v>
      </c>
      <c r="H27" s="9">
        <v>0</v>
      </c>
      <c r="I27" s="9">
        <f t="shared" si="6"/>
        <v>0</v>
      </c>
    </row>
    <row r="28" spans="1:9" ht="16.5" customHeight="1">
      <c r="A28" s="8" t="s">
        <v>59</v>
      </c>
      <c r="B28" s="8" t="s">
        <v>43</v>
      </c>
      <c r="C28" s="9">
        <v>0</v>
      </c>
      <c r="D28" s="9">
        <v>0</v>
      </c>
      <c r="E28" s="9">
        <v>0</v>
      </c>
      <c r="F28" s="9">
        <f t="shared" si="1"/>
        <v>0</v>
      </c>
      <c r="G28" s="9">
        <v>0</v>
      </c>
      <c r="H28" s="9">
        <v>0</v>
      </c>
      <c r="I28" s="9">
        <f t="shared" si="6"/>
        <v>0</v>
      </c>
    </row>
    <row r="29" spans="1:9" ht="16.5" customHeight="1">
      <c r="A29" s="8" t="s">
        <v>60</v>
      </c>
      <c r="B29" s="8" t="s">
        <v>45</v>
      </c>
      <c r="C29" s="9">
        <v>0</v>
      </c>
      <c r="D29" s="9">
        <v>0</v>
      </c>
      <c r="E29" s="9">
        <v>0</v>
      </c>
      <c r="F29" s="9">
        <f t="shared" si="1"/>
        <v>0</v>
      </c>
      <c r="G29" s="9">
        <v>0</v>
      </c>
      <c r="H29" s="9">
        <v>0</v>
      </c>
      <c r="I29" s="9">
        <f t="shared" si="6"/>
        <v>0</v>
      </c>
    </row>
    <row r="30" spans="1:9" ht="16.5" customHeight="1">
      <c r="A30" s="10" t="s">
        <v>61</v>
      </c>
      <c r="B30" s="10" t="s">
        <v>62</v>
      </c>
      <c r="C30" s="11">
        <f>SUM(C31:C37)</f>
        <v>0</v>
      </c>
      <c r="D30" s="11">
        <f aca="true" t="shared" si="7" ref="D30:I30">SUM(D31:D37)</f>
        <v>65428793.06</v>
      </c>
      <c r="E30" s="11">
        <f t="shared" si="7"/>
        <v>182602.56</v>
      </c>
      <c r="F30" s="11">
        <f t="shared" si="7"/>
        <v>65246190.5</v>
      </c>
      <c r="G30" s="11">
        <f t="shared" si="7"/>
        <v>28349050.229999997</v>
      </c>
      <c r="H30" s="11">
        <f t="shared" si="7"/>
        <v>24313566.85</v>
      </c>
      <c r="I30" s="11">
        <f t="shared" si="7"/>
        <v>4035483.3799999994</v>
      </c>
    </row>
    <row r="31" spans="1:9" ht="16.5" customHeight="1">
      <c r="A31" s="8" t="s">
        <v>63</v>
      </c>
      <c r="B31" s="8" t="s">
        <v>33</v>
      </c>
      <c r="C31" s="9">
        <v>0</v>
      </c>
      <c r="D31" s="9">
        <v>16139860.5</v>
      </c>
      <c r="E31" s="9">
        <v>103674.28</v>
      </c>
      <c r="F31" s="9">
        <f t="shared" si="1"/>
        <v>16036186.22</v>
      </c>
      <c r="G31" s="9">
        <v>2753190.14</v>
      </c>
      <c r="H31" s="9">
        <v>2138566.04</v>
      </c>
      <c r="I31" s="9">
        <f aca="true" t="shared" si="8" ref="I31:I44">G31-H31</f>
        <v>614624.1000000001</v>
      </c>
    </row>
    <row r="32" spans="1:9" ht="16.5" customHeight="1">
      <c r="A32" s="8" t="s">
        <v>64</v>
      </c>
      <c r="B32" s="8" t="s">
        <v>35</v>
      </c>
      <c r="C32" s="9">
        <v>0</v>
      </c>
      <c r="D32" s="9">
        <v>448870.19</v>
      </c>
      <c r="E32" s="9">
        <v>0</v>
      </c>
      <c r="F32" s="9">
        <f t="shared" si="1"/>
        <v>448870.19</v>
      </c>
      <c r="G32" s="9">
        <f>933334.51+285294.1</f>
        <v>1218628.6099999999</v>
      </c>
      <c r="H32" s="9">
        <v>1218628.61</v>
      </c>
      <c r="I32" s="9">
        <f t="shared" si="8"/>
        <v>0</v>
      </c>
    </row>
    <row r="33" spans="1:9" ht="16.5" customHeight="1">
      <c r="A33" s="8" t="s">
        <v>65</v>
      </c>
      <c r="B33" s="8" t="s">
        <v>37</v>
      </c>
      <c r="C33" s="9">
        <v>0</v>
      </c>
      <c r="D33" s="9">
        <v>12700</v>
      </c>
      <c r="E33" s="9">
        <v>0</v>
      </c>
      <c r="F33" s="9">
        <f t="shared" si="1"/>
        <v>12700</v>
      </c>
      <c r="G33" s="9">
        <v>61530.59</v>
      </c>
      <c r="H33" s="9">
        <v>43772</v>
      </c>
      <c r="I33" s="9">
        <f t="shared" si="8"/>
        <v>17758.589999999997</v>
      </c>
    </row>
    <row r="34" spans="1:9" ht="16.5" customHeight="1">
      <c r="A34" s="8" t="s">
        <v>66</v>
      </c>
      <c r="B34" s="8" t="s">
        <v>39</v>
      </c>
      <c r="C34" s="9">
        <v>0</v>
      </c>
      <c r="D34" s="9">
        <v>38899335.54</v>
      </c>
      <c r="E34" s="9">
        <v>60667.17</v>
      </c>
      <c r="F34" s="9">
        <f t="shared" si="1"/>
        <v>38838668.37</v>
      </c>
      <c r="G34" s="9">
        <v>14073659.28</v>
      </c>
      <c r="H34" s="9">
        <v>10670558.59</v>
      </c>
      <c r="I34" s="9">
        <f t="shared" si="8"/>
        <v>3403100.6899999995</v>
      </c>
    </row>
    <row r="35" spans="1:9" ht="16.5" customHeight="1">
      <c r="A35" s="8" t="s">
        <v>67</v>
      </c>
      <c r="B35" s="8" t="s">
        <v>41</v>
      </c>
      <c r="C35" s="9">
        <v>0</v>
      </c>
      <c r="D35" s="9">
        <v>0</v>
      </c>
      <c r="E35" s="9">
        <v>0</v>
      </c>
      <c r="F35" s="9">
        <f t="shared" si="1"/>
        <v>0</v>
      </c>
      <c r="G35" s="9">
        <v>0</v>
      </c>
      <c r="H35" s="9">
        <v>0</v>
      </c>
      <c r="I35" s="9">
        <f t="shared" si="8"/>
        <v>0</v>
      </c>
    </row>
    <row r="36" spans="1:9" ht="16.5" customHeight="1">
      <c r="A36" s="8" t="s">
        <v>68</v>
      </c>
      <c r="B36" s="8" t="s">
        <v>43</v>
      </c>
      <c r="C36" s="9">
        <v>0</v>
      </c>
      <c r="D36" s="9">
        <v>263223.13</v>
      </c>
      <c r="E36" s="9">
        <v>0</v>
      </c>
      <c r="F36" s="9">
        <f t="shared" si="1"/>
        <v>263223.13</v>
      </c>
      <c r="G36" s="9">
        <f>890295.13+1812044.26</f>
        <v>2702339.39</v>
      </c>
      <c r="H36" s="9">
        <v>2702339.39</v>
      </c>
      <c r="I36" s="9">
        <f t="shared" si="8"/>
        <v>0</v>
      </c>
    </row>
    <row r="37" spans="1:9" ht="16.5" customHeight="1">
      <c r="A37" s="8" t="s">
        <v>69</v>
      </c>
      <c r="B37" s="8" t="s">
        <v>45</v>
      </c>
      <c r="C37" s="9">
        <v>0</v>
      </c>
      <c r="D37" s="9">
        <v>9664803.7</v>
      </c>
      <c r="E37" s="9">
        <v>18261.11</v>
      </c>
      <c r="F37" s="9">
        <f t="shared" si="1"/>
        <v>9646542.59</v>
      </c>
      <c r="G37" s="9">
        <f>5727720.99+1811981.23</f>
        <v>7539702.220000001</v>
      </c>
      <c r="H37" s="9">
        <v>7539702.22</v>
      </c>
      <c r="I37" s="9">
        <f t="shared" si="8"/>
        <v>0</v>
      </c>
    </row>
    <row r="38" spans="1:9" ht="16.5" customHeight="1">
      <c r="A38" s="6" t="s">
        <v>70</v>
      </c>
      <c r="B38" s="6" t="s">
        <v>71</v>
      </c>
      <c r="C38" s="7">
        <v>0</v>
      </c>
      <c r="D38" s="7">
        <v>0</v>
      </c>
      <c r="E38" s="7">
        <v>0</v>
      </c>
      <c r="F38" s="7">
        <f t="shared" si="1"/>
        <v>0</v>
      </c>
      <c r="G38" s="7">
        <v>0</v>
      </c>
      <c r="H38" s="7">
        <v>0</v>
      </c>
      <c r="I38" s="7">
        <f t="shared" si="8"/>
        <v>0</v>
      </c>
    </row>
    <row r="39" spans="1:9" ht="16.5" customHeight="1">
      <c r="A39" s="8" t="s">
        <v>72</v>
      </c>
      <c r="B39" s="8" t="s">
        <v>73</v>
      </c>
      <c r="C39" s="9">
        <v>0</v>
      </c>
      <c r="D39" s="9">
        <v>0</v>
      </c>
      <c r="E39" s="9">
        <v>0</v>
      </c>
      <c r="F39" s="9">
        <f t="shared" si="1"/>
        <v>0</v>
      </c>
      <c r="G39" s="9">
        <v>0</v>
      </c>
      <c r="H39" s="9">
        <v>0</v>
      </c>
      <c r="I39" s="9">
        <f t="shared" si="8"/>
        <v>0</v>
      </c>
    </row>
    <row r="40" spans="1:9" ht="16.5" customHeight="1">
      <c r="A40" s="8" t="s">
        <v>74</v>
      </c>
      <c r="B40" s="8" t="s">
        <v>75</v>
      </c>
      <c r="C40" s="9">
        <v>0</v>
      </c>
      <c r="D40" s="9">
        <v>0</v>
      </c>
      <c r="E40" s="9">
        <v>0</v>
      </c>
      <c r="F40" s="9">
        <f t="shared" si="1"/>
        <v>0</v>
      </c>
      <c r="G40" s="9">
        <v>0</v>
      </c>
      <c r="H40" s="9">
        <v>0</v>
      </c>
      <c r="I40" s="9">
        <f t="shared" si="8"/>
        <v>0</v>
      </c>
    </row>
    <row r="41" spans="1:9" ht="16.5" customHeight="1">
      <c r="A41" s="8" t="s">
        <v>76</v>
      </c>
      <c r="B41" s="8" t="s">
        <v>77</v>
      </c>
      <c r="C41" s="9">
        <v>0</v>
      </c>
      <c r="D41" s="9">
        <v>0</v>
      </c>
      <c r="E41" s="9">
        <v>0</v>
      </c>
      <c r="F41" s="9">
        <f t="shared" si="1"/>
        <v>0</v>
      </c>
      <c r="G41" s="9">
        <v>0</v>
      </c>
      <c r="H41" s="9">
        <v>0</v>
      </c>
      <c r="I41" s="9">
        <f t="shared" si="8"/>
        <v>0</v>
      </c>
    </row>
    <row r="42" spans="1:9" ht="16.5" customHeight="1">
      <c r="A42" s="6" t="s">
        <v>78</v>
      </c>
      <c r="B42" s="6" t="s">
        <v>79</v>
      </c>
      <c r="C42" s="7">
        <v>0</v>
      </c>
      <c r="D42" s="7">
        <v>0</v>
      </c>
      <c r="E42" s="7">
        <v>0</v>
      </c>
      <c r="F42" s="7">
        <f t="shared" si="1"/>
        <v>0</v>
      </c>
      <c r="G42" s="7">
        <v>0</v>
      </c>
      <c r="H42" s="7">
        <v>0</v>
      </c>
      <c r="I42" s="7">
        <f t="shared" si="8"/>
        <v>0</v>
      </c>
    </row>
    <row r="43" spans="1:9" ht="16.5" customHeight="1">
      <c r="A43" s="6" t="s">
        <v>80</v>
      </c>
      <c r="B43" s="6" t="s">
        <v>81</v>
      </c>
      <c r="C43" s="7">
        <v>0</v>
      </c>
      <c r="D43" s="7">
        <v>0</v>
      </c>
      <c r="E43" s="7">
        <v>0</v>
      </c>
      <c r="F43" s="7">
        <f t="shared" si="1"/>
        <v>0</v>
      </c>
      <c r="G43" s="7">
        <v>0</v>
      </c>
      <c r="H43" s="7">
        <v>0</v>
      </c>
      <c r="I43" s="7">
        <f t="shared" si="8"/>
        <v>0</v>
      </c>
    </row>
    <row r="44" spans="1:9" ht="16.5" customHeight="1">
      <c r="A44" s="6" t="s">
        <v>82</v>
      </c>
      <c r="B44" s="6" t="s">
        <v>83</v>
      </c>
      <c r="C44" s="7">
        <v>0</v>
      </c>
      <c r="D44" s="7">
        <f>181227749.14</f>
        <v>181227749.14</v>
      </c>
      <c r="E44" s="7">
        <v>0</v>
      </c>
      <c r="F44" s="7">
        <f>C44+D44-E44</f>
        <v>181227749.14</v>
      </c>
      <c r="G44" s="7">
        <f>181227749.14</f>
        <v>181227749.14</v>
      </c>
      <c r="H44" s="7">
        <v>177750617.72</v>
      </c>
      <c r="I44" s="7">
        <f t="shared" si="8"/>
        <v>3477131.419999987</v>
      </c>
    </row>
    <row r="45" spans="1:9" ht="30" customHeight="1">
      <c r="A45" s="14" t="s">
        <v>9</v>
      </c>
      <c r="B45" s="14" t="s">
        <v>10</v>
      </c>
      <c r="C45" s="14" t="s">
        <v>11</v>
      </c>
      <c r="D45" s="14" t="s">
        <v>12</v>
      </c>
      <c r="E45" s="14" t="s">
        <v>13</v>
      </c>
      <c r="F45" s="14" t="s">
        <v>14</v>
      </c>
      <c r="G45" s="14" t="s">
        <v>84</v>
      </c>
      <c r="H45" s="14" t="s">
        <v>85</v>
      </c>
      <c r="I45" s="14" t="s">
        <v>86</v>
      </c>
    </row>
    <row r="46" spans="1:9" ht="15" customHeight="1">
      <c r="A46" s="15"/>
      <c r="B46" s="15"/>
      <c r="C46" s="15" t="s">
        <v>18</v>
      </c>
      <c r="D46" s="15" t="s">
        <v>19</v>
      </c>
      <c r="E46" s="15" t="s">
        <v>20</v>
      </c>
      <c r="F46" s="15" t="s">
        <v>21</v>
      </c>
      <c r="G46" s="15" t="s">
        <v>22</v>
      </c>
      <c r="H46" s="15" t="s">
        <v>23</v>
      </c>
      <c r="I46" s="15" t="s">
        <v>24</v>
      </c>
    </row>
    <row r="47" spans="1:12" ht="16.5" customHeight="1">
      <c r="A47" s="12"/>
      <c r="B47" s="12" t="s">
        <v>87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K47" s="3"/>
      <c r="L47" s="2"/>
    </row>
    <row r="48" spans="1:12" ht="16.5" customHeight="1">
      <c r="A48" s="6" t="s">
        <v>88</v>
      </c>
      <c r="B48" s="6" t="s">
        <v>89</v>
      </c>
      <c r="C48" s="7">
        <f>+C49+C57+C58+C61</f>
        <v>453380680.6</v>
      </c>
      <c r="D48" s="7">
        <f aca="true" t="shared" si="9" ref="D48:I48">+D49+D57+D58+D61</f>
        <v>426930814.05</v>
      </c>
      <c r="E48" s="7">
        <f t="shared" si="9"/>
        <v>71074104.28</v>
      </c>
      <c r="F48" s="7">
        <f t="shared" si="9"/>
        <v>809237390.3699999</v>
      </c>
      <c r="G48" s="7">
        <f t="shared" si="9"/>
        <v>483955023.71</v>
      </c>
      <c r="H48" s="7">
        <f t="shared" si="9"/>
        <v>472137428.25000006</v>
      </c>
      <c r="I48" s="7">
        <f t="shared" si="9"/>
        <v>11817595.460000012</v>
      </c>
      <c r="K48" s="3"/>
      <c r="L48" s="3"/>
    </row>
    <row r="49" spans="1:9" ht="16.5" customHeight="1">
      <c r="A49" s="10" t="s">
        <v>90</v>
      </c>
      <c r="B49" s="10" t="s">
        <v>91</v>
      </c>
      <c r="C49" s="11">
        <f>SUM(C50:C56)</f>
        <v>290266865.9</v>
      </c>
      <c r="D49" s="11">
        <f aca="true" t="shared" si="10" ref="D49:I49">SUM(D50:D56)</f>
        <v>50973511.160000004</v>
      </c>
      <c r="E49" s="11">
        <f t="shared" si="10"/>
        <v>7699571.17</v>
      </c>
      <c r="F49" s="11">
        <f t="shared" si="10"/>
        <v>333540805.89</v>
      </c>
      <c r="G49" s="11">
        <f t="shared" si="10"/>
        <v>296988320.81</v>
      </c>
      <c r="H49" s="11">
        <f t="shared" si="10"/>
        <v>296339570.54</v>
      </c>
      <c r="I49" s="11">
        <f t="shared" si="10"/>
        <v>648750.2700000033</v>
      </c>
    </row>
    <row r="50" spans="1:12" ht="16.5" customHeight="1">
      <c r="A50" s="8" t="s">
        <v>92</v>
      </c>
      <c r="B50" s="8" t="s">
        <v>93</v>
      </c>
      <c r="C50" s="9">
        <v>141851000.02</v>
      </c>
      <c r="D50" s="9">
        <v>5179223.67</v>
      </c>
      <c r="E50" s="9">
        <v>245362.01</v>
      </c>
      <c r="F50" s="9">
        <f aca="true" t="shared" si="11" ref="F50:F94">C50+D50-E50</f>
        <v>146784861.68</v>
      </c>
      <c r="G50" s="9">
        <f>135844830.05+187.92</f>
        <v>135845017.97</v>
      </c>
      <c r="H50" s="9">
        <v>135845017.97</v>
      </c>
      <c r="I50" s="9">
        <f aca="true" t="shared" si="12" ref="I50:I57">G50-H50</f>
        <v>0</v>
      </c>
      <c r="L50" s="3"/>
    </row>
    <row r="51" spans="1:9" ht="31.5" customHeight="1">
      <c r="A51" s="8" t="s">
        <v>94</v>
      </c>
      <c r="B51" s="8" t="s">
        <v>95</v>
      </c>
      <c r="C51" s="9">
        <v>52045358.54</v>
      </c>
      <c r="D51" s="9">
        <v>44370.02</v>
      </c>
      <c r="E51" s="9">
        <v>238667.66</v>
      </c>
      <c r="F51" s="9">
        <f t="shared" si="11"/>
        <v>51851060.900000006</v>
      </c>
      <c r="G51" s="9">
        <v>49224061.6</v>
      </c>
      <c r="H51" s="9">
        <v>48575311.33</v>
      </c>
      <c r="I51" s="9">
        <f t="shared" si="12"/>
        <v>648750.2700000033</v>
      </c>
    </row>
    <row r="52" spans="1:9" ht="24" customHeight="1">
      <c r="A52" s="8" t="s">
        <v>96</v>
      </c>
      <c r="B52" s="8" t="s">
        <v>97</v>
      </c>
      <c r="C52" s="9">
        <v>9820199.98</v>
      </c>
      <c r="D52" s="9">
        <v>4226301.03</v>
      </c>
      <c r="E52" s="9">
        <v>372001.11</v>
      </c>
      <c r="F52" s="9">
        <f t="shared" si="11"/>
        <v>13674499.900000002</v>
      </c>
      <c r="G52" s="9">
        <f>8679533.03+42561.75</f>
        <v>8722094.78</v>
      </c>
      <c r="H52" s="9">
        <v>8722094.78</v>
      </c>
      <c r="I52" s="9">
        <f t="shared" si="12"/>
        <v>0</v>
      </c>
    </row>
    <row r="53" spans="1:9" ht="31.5" customHeight="1">
      <c r="A53" s="8" t="s">
        <v>98</v>
      </c>
      <c r="B53" s="8" t="s">
        <v>99</v>
      </c>
      <c r="C53" s="9">
        <v>569000</v>
      </c>
      <c r="D53" s="9">
        <v>776823.1</v>
      </c>
      <c r="E53" s="9">
        <v>15375.22</v>
      </c>
      <c r="F53" s="9">
        <f t="shared" si="11"/>
        <v>1330447.8800000001</v>
      </c>
      <c r="G53" s="9">
        <f>703258.88+119.28</f>
        <v>703378.16</v>
      </c>
      <c r="H53" s="9">
        <v>703378.16</v>
      </c>
      <c r="I53" s="9">
        <f t="shared" si="12"/>
        <v>0</v>
      </c>
    </row>
    <row r="54" spans="1:9" ht="16.5" customHeight="1">
      <c r="A54" s="8" t="s">
        <v>100</v>
      </c>
      <c r="B54" s="8" t="s">
        <v>101</v>
      </c>
      <c r="C54" s="9">
        <v>70098710.77</v>
      </c>
      <c r="D54" s="9">
        <v>0</v>
      </c>
      <c r="E54" s="9">
        <v>6970.88</v>
      </c>
      <c r="F54" s="9">
        <f t="shared" si="11"/>
        <v>70091739.89</v>
      </c>
      <c r="G54" s="9">
        <f>68164592.96+10819.92</f>
        <v>68175412.88</v>
      </c>
      <c r="H54" s="9">
        <v>68175412.88</v>
      </c>
      <c r="I54" s="9">
        <f t="shared" si="12"/>
        <v>0</v>
      </c>
    </row>
    <row r="55" spans="1:9" ht="16.5" customHeight="1">
      <c r="A55" s="8" t="s">
        <v>102</v>
      </c>
      <c r="B55" s="8" t="s">
        <v>103</v>
      </c>
      <c r="C55" s="9">
        <v>15882596.59</v>
      </c>
      <c r="D55" s="9">
        <v>36657150.64</v>
      </c>
      <c r="E55" s="9">
        <v>6821194.29</v>
      </c>
      <c r="F55" s="9">
        <f t="shared" si="11"/>
        <v>45718552.940000005</v>
      </c>
      <c r="G55" s="9">
        <f>29431243.46+797469.26</f>
        <v>30228712.720000003</v>
      </c>
      <c r="H55" s="9">
        <v>30228712.72</v>
      </c>
      <c r="I55" s="9">
        <f t="shared" si="12"/>
        <v>0</v>
      </c>
    </row>
    <row r="56" spans="1:9" ht="16.5" customHeight="1">
      <c r="A56" s="8" t="s">
        <v>167</v>
      </c>
      <c r="B56" s="8" t="s">
        <v>168</v>
      </c>
      <c r="C56" s="9">
        <v>0</v>
      </c>
      <c r="D56" s="9">
        <v>4089642.7</v>
      </c>
      <c r="E56" s="9">
        <v>0</v>
      </c>
      <c r="F56" s="9">
        <f t="shared" si="11"/>
        <v>4089642.7</v>
      </c>
      <c r="G56" s="9">
        <v>4089642.7</v>
      </c>
      <c r="H56" s="9">
        <v>4089642.7</v>
      </c>
      <c r="I56" s="9">
        <f t="shared" si="12"/>
        <v>0</v>
      </c>
    </row>
    <row r="57" spans="1:9" ht="16.5" customHeight="1">
      <c r="A57" s="10" t="s">
        <v>104</v>
      </c>
      <c r="B57" s="10" t="s">
        <v>105</v>
      </c>
      <c r="C57" s="11">
        <v>76207975.17</v>
      </c>
      <c r="D57" s="11">
        <v>34725245.01</v>
      </c>
      <c r="E57" s="11">
        <v>3925842.21</v>
      </c>
      <c r="F57" s="11">
        <f t="shared" si="11"/>
        <v>107007377.97000001</v>
      </c>
      <c r="G57" s="11">
        <v>78135102.37</v>
      </c>
      <c r="H57" s="11">
        <v>77351471.15</v>
      </c>
      <c r="I57" s="11">
        <f t="shared" si="12"/>
        <v>783631.2199999988</v>
      </c>
    </row>
    <row r="58" spans="1:9" ht="16.5" customHeight="1">
      <c r="A58" s="10" t="s">
        <v>106</v>
      </c>
      <c r="B58" s="10" t="s">
        <v>107</v>
      </c>
      <c r="C58" s="11">
        <f>SUM(C59:C60)</f>
        <v>85530839.53</v>
      </c>
      <c r="D58" s="11">
        <f aca="true" t="shared" si="13" ref="D58:I58">SUM(D59:D60)</f>
        <v>332381235.08</v>
      </c>
      <c r="E58" s="11">
        <f t="shared" si="13"/>
        <v>59411165.9</v>
      </c>
      <c r="F58" s="11">
        <f t="shared" si="13"/>
        <v>358500908.71</v>
      </c>
      <c r="G58" s="11">
        <f t="shared" si="13"/>
        <v>99512672.94</v>
      </c>
      <c r="H58" s="11">
        <f t="shared" si="13"/>
        <v>89369068.06</v>
      </c>
      <c r="I58" s="11">
        <f t="shared" si="13"/>
        <v>10143604.88000001</v>
      </c>
    </row>
    <row r="59" spans="1:9" ht="16.5" customHeight="1">
      <c r="A59" s="8" t="s">
        <v>108</v>
      </c>
      <c r="B59" s="8" t="s">
        <v>109</v>
      </c>
      <c r="C59" s="9">
        <v>78211188.49</v>
      </c>
      <c r="D59" s="9">
        <v>319199613.03</v>
      </c>
      <c r="E59" s="9">
        <v>59381737.3</v>
      </c>
      <c r="F59" s="9">
        <f t="shared" si="11"/>
        <v>338029064.21999997</v>
      </c>
      <c r="G59" s="9">
        <v>79040828.45</v>
      </c>
      <c r="H59" s="9">
        <v>68897223.57</v>
      </c>
      <c r="I59" s="9">
        <f>G59-H59</f>
        <v>10143604.88000001</v>
      </c>
    </row>
    <row r="60" spans="1:9" ht="16.5" customHeight="1">
      <c r="A60" s="8" t="s">
        <v>110</v>
      </c>
      <c r="B60" s="8" t="s">
        <v>111</v>
      </c>
      <c r="C60" s="9">
        <v>7319651.04</v>
      </c>
      <c r="D60" s="9">
        <f>4345432.43+5468047.16+3368142.46</f>
        <v>13181622.05</v>
      </c>
      <c r="E60" s="9">
        <v>29428.6</v>
      </c>
      <c r="F60" s="9">
        <f t="shared" si="11"/>
        <v>20471844.49</v>
      </c>
      <c r="G60" s="9">
        <f>17103702.03+3368142.46</f>
        <v>20471844.490000002</v>
      </c>
      <c r="H60" s="9">
        <f>6328321.75+14143522.74</f>
        <v>20471844.490000002</v>
      </c>
      <c r="I60" s="9">
        <f>G60-H60</f>
        <v>0</v>
      </c>
    </row>
    <row r="61" spans="1:9" ht="16.5" customHeight="1">
      <c r="A61" s="10" t="s">
        <v>112</v>
      </c>
      <c r="B61" s="10" t="s">
        <v>113</v>
      </c>
      <c r="C61" s="11">
        <f>SUM(C62:C68)</f>
        <v>1375000</v>
      </c>
      <c r="D61" s="11">
        <f aca="true" t="shared" si="14" ref="D61:I61">SUM(D62:D68)</f>
        <v>8850822.8</v>
      </c>
      <c r="E61" s="11">
        <f t="shared" si="14"/>
        <v>37525</v>
      </c>
      <c r="F61" s="11">
        <f t="shared" si="14"/>
        <v>10188297.8</v>
      </c>
      <c r="G61" s="11">
        <f t="shared" si="14"/>
        <v>9318927.59</v>
      </c>
      <c r="H61" s="11">
        <f t="shared" si="14"/>
        <v>9077318.5</v>
      </c>
      <c r="I61" s="11">
        <f t="shared" si="14"/>
        <v>241609.0900000006</v>
      </c>
    </row>
    <row r="62" spans="1:9" ht="16.5" customHeight="1">
      <c r="A62" s="8" t="s">
        <v>114</v>
      </c>
      <c r="B62" s="8" t="s">
        <v>115</v>
      </c>
      <c r="C62" s="9">
        <v>0</v>
      </c>
      <c r="D62" s="9">
        <v>0</v>
      </c>
      <c r="E62" s="9">
        <v>0</v>
      </c>
      <c r="F62" s="9">
        <f t="shared" si="11"/>
        <v>0</v>
      </c>
      <c r="G62" s="9">
        <v>0</v>
      </c>
      <c r="H62" s="9">
        <v>0</v>
      </c>
      <c r="I62" s="9">
        <f aca="true" t="shared" si="15" ref="I62:I69">G62-H62</f>
        <v>0</v>
      </c>
    </row>
    <row r="63" spans="1:9" ht="16.5" customHeight="1">
      <c r="A63" s="8" t="s">
        <v>116</v>
      </c>
      <c r="B63" s="8" t="s">
        <v>117</v>
      </c>
      <c r="C63" s="9">
        <v>0</v>
      </c>
      <c r="D63" s="9">
        <v>0</v>
      </c>
      <c r="E63" s="9">
        <v>0</v>
      </c>
      <c r="F63" s="9">
        <f t="shared" si="11"/>
        <v>0</v>
      </c>
      <c r="G63" s="9">
        <v>0</v>
      </c>
      <c r="H63" s="9">
        <v>0</v>
      </c>
      <c r="I63" s="9">
        <f t="shared" si="15"/>
        <v>0</v>
      </c>
    </row>
    <row r="64" spans="1:9" ht="16.5" customHeight="1">
      <c r="A64" s="8" t="s">
        <v>118</v>
      </c>
      <c r="B64" s="8" t="s">
        <v>37</v>
      </c>
      <c r="C64" s="9">
        <v>0</v>
      </c>
      <c r="D64" s="9">
        <v>0</v>
      </c>
      <c r="E64" s="9">
        <v>0</v>
      </c>
      <c r="F64" s="9">
        <f t="shared" si="11"/>
        <v>0</v>
      </c>
      <c r="G64" s="9">
        <v>0</v>
      </c>
      <c r="H64" s="9">
        <v>0</v>
      </c>
      <c r="I64" s="9">
        <f t="shared" si="15"/>
        <v>0</v>
      </c>
    </row>
    <row r="65" spans="1:9" ht="16.5" customHeight="1">
      <c r="A65" s="8" t="s">
        <v>119</v>
      </c>
      <c r="B65" s="8" t="s">
        <v>120</v>
      </c>
      <c r="C65" s="9">
        <v>0</v>
      </c>
      <c r="D65" s="9">
        <v>3399.14</v>
      </c>
      <c r="E65" s="9">
        <v>0</v>
      </c>
      <c r="F65" s="9">
        <f t="shared" si="11"/>
        <v>3399.14</v>
      </c>
      <c r="G65" s="9">
        <v>3399.14</v>
      </c>
      <c r="H65" s="9">
        <v>3399.14</v>
      </c>
      <c r="I65" s="9">
        <f t="shared" si="15"/>
        <v>0</v>
      </c>
    </row>
    <row r="66" spans="1:9" ht="16.5" customHeight="1">
      <c r="A66" s="8" t="s">
        <v>121</v>
      </c>
      <c r="B66" s="8" t="s">
        <v>41</v>
      </c>
      <c r="C66" s="9">
        <v>1125000</v>
      </c>
      <c r="D66" s="9">
        <v>0</v>
      </c>
      <c r="E66" s="9">
        <v>37525</v>
      </c>
      <c r="F66" s="9">
        <f t="shared" si="11"/>
        <v>1087475</v>
      </c>
      <c r="G66" s="9">
        <v>218104.79</v>
      </c>
      <c r="H66" s="9">
        <v>33269.59</v>
      </c>
      <c r="I66" s="9">
        <f t="shared" si="15"/>
        <v>184835.2</v>
      </c>
    </row>
    <row r="67" spans="1:9" ht="16.5" customHeight="1">
      <c r="A67" s="8" t="s">
        <v>122</v>
      </c>
      <c r="B67" s="8" t="s">
        <v>123</v>
      </c>
      <c r="C67" s="9">
        <v>250000</v>
      </c>
      <c r="D67" s="9">
        <f>227374.8+1749.13</f>
        <v>229123.93</v>
      </c>
      <c r="E67" s="9">
        <v>0</v>
      </c>
      <c r="F67" s="9">
        <f t="shared" si="11"/>
        <v>479123.93</v>
      </c>
      <c r="G67" s="9">
        <v>479123.93</v>
      </c>
      <c r="H67" s="9">
        <v>479123.93</v>
      </c>
      <c r="I67" s="9">
        <f t="shared" si="15"/>
        <v>0</v>
      </c>
    </row>
    <row r="68" spans="1:9" ht="16.5" customHeight="1">
      <c r="A68" s="8" t="s">
        <v>124</v>
      </c>
      <c r="B68" s="8" t="s">
        <v>125</v>
      </c>
      <c r="C68" s="9">
        <v>0</v>
      </c>
      <c r="D68" s="9">
        <v>8618299.73</v>
      </c>
      <c r="E68" s="9">
        <v>0</v>
      </c>
      <c r="F68" s="9">
        <f t="shared" si="11"/>
        <v>8618299.73</v>
      </c>
      <c r="G68" s="9">
        <v>8618299.73</v>
      </c>
      <c r="H68" s="9">
        <v>8561525.84</v>
      </c>
      <c r="I68" s="9">
        <f t="shared" si="15"/>
        <v>56773.890000000596</v>
      </c>
    </row>
    <row r="69" spans="1:9" ht="16.5" customHeight="1">
      <c r="A69" s="6" t="s">
        <v>126</v>
      </c>
      <c r="B69" s="6" t="s">
        <v>127</v>
      </c>
      <c r="C69" s="7">
        <v>1251500</v>
      </c>
      <c r="D69" s="7">
        <v>0</v>
      </c>
      <c r="E69" s="7">
        <v>0</v>
      </c>
      <c r="F69" s="7">
        <f t="shared" si="11"/>
        <v>1251500</v>
      </c>
      <c r="G69" s="7">
        <v>659062.61</v>
      </c>
      <c r="H69" s="7">
        <v>659062.61</v>
      </c>
      <c r="I69" s="7">
        <f t="shared" si="15"/>
        <v>0</v>
      </c>
    </row>
    <row r="70" spans="1:9" ht="16.5" customHeight="1">
      <c r="A70" s="6" t="s">
        <v>128</v>
      </c>
      <c r="B70" s="6" t="s">
        <v>129</v>
      </c>
      <c r="C70" s="7">
        <f>C71+C72+C73+C81</f>
        <v>5332608.53</v>
      </c>
      <c r="D70" s="7">
        <f aca="true" t="shared" si="16" ref="D70:I70">D71+D72+D73+D81</f>
        <v>78011321.47</v>
      </c>
      <c r="E70" s="7">
        <f t="shared" si="16"/>
        <v>2111585.2</v>
      </c>
      <c r="F70" s="7">
        <f t="shared" si="16"/>
        <v>81232344.8</v>
      </c>
      <c r="G70" s="7">
        <f t="shared" si="16"/>
        <v>81232344.80000001</v>
      </c>
      <c r="H70" s="7">
        <f t="shared" si="16"/>
        <v>33219874.94</v>
      </c>
      <c r="I70" s="7">
        <f t="shared" si="16"/>
        <v>48012469.860000014</v>
      </c>
    </row>
    <row r="71" spans="1:9" ht="16.5" customHeight="1">
      <c r="A71" s="10" t="s">
        <v>130</v>
      </c>
      <c r="B71" s="10" t="s">
        <v>131</v>
      </c>
      <c r="C71" s="11">
        <v>0</v>
      </c>
      <c r="D71" s="11">
        <v>0</v>
      </c>
      <c r="E71" s="11">
        <v>0</v>
      </c>
      <c r="F71" s="11">
        <f t="shared" si="11"/>
        <v>0</v>
      </c>
      <c r="G71" s="11">
        <v>0</v>
      </c>
      <c r="H71" s="11">
        <v>0</v>
      </c>
      <c r="I71" s="11">
        <f aca="true" t="shared" si="17" ref="I71:I88">G71-H71</f>
        <v>0</v>
      </c>
    </row>
    <row r="72" spans="1:9" ht="16.5" customHeight="1">
      <c r="A72" s="10" t="s">
        <v>132</v>
      </c>
      <c r="B72" s="10" t="s">
        <v>133</v>
      </c>
      <c r="C72" s="11">
        <v>5332608.53</v>
      </c>
      <c r="D72" s="11">
        <v>78011321.47</v>
      </c>
      <c r="E72" s="11">
        <v>2111585.2</v>
      </c>
      <c r="F72" s="11">
        <f t="shared" si="11"/>
        <v>81232344.8</v>
      </c>
      <c r="G72" s="11">
        <f>224704949.03-143472604.23</f>
        <v>81232344.80000001</v>
      </c>
      <c r="H72" s="11">
        <v>33219874.94</v>
      </c>
      <c r="I72" s="11">
        <f t="shared" si="17"/>
        <v>48012469.860000014</v>
      </c>
    </row>
    <row r="73" spans="1:9" ht="16.5" customHeight="1">
      <c r="A73" s="10" t="s">
        <v>134</v>
      </c>
      <c r="B73" s="10" t="s">
        <v>135</v>
      </c>
      <c r="C73" s="11">
        <v>0</v>
      </c>
      <c r="D73" s="11">
        <v>0</v>
      </c>
      <c r="E73" s="11">
        <v>0</v>
      </c>
      <c r="F73" s="11">
        <f t="shared" si="11"/>
        <v>0</v>
      </c>
      <c r="G73" s="11">
        <v>0</v>
      </c>
      <c r="H73" s="11">
        <v>0</v>
      </c>
      <c r="I73" s="11">
        <f t="shared" si="17"/>
        <v>0</v>
      </c>
    </row>
    <row r="74" spans="1:9" ht="16.5" customHeight="1">
      <c r="A74" s="8" t="s">
        <v>136</v>
      </c>
      <c r="B74" s="8" t="s">
        <v>115</v>
      </c>
      <c r="C74" s="9">
        <v>0</v>
      </c>
      <c r="D74" s="9">
        <v>0</v>
      </c>
      <c r="E74" s="9">
        <v>0</v>
      </c>
      <c r="F74" s="9">
        <f t="shared" si="11"/>
        <v>0</v>
      </c>
      <c r="G74" s="9">
        <v>0</v>
      </c>
      <c r="H74" s="9">
        <v>0</v>
      </c>
      <c r="I74" s="9">
        <f t="shared" si="17"/>
        <v>0</v>
      </c>
    </row>
    <row r="75" spans="1:9" ht="16.5" customHeight="1">
      <c r="A75" s="8" t="s">
        <v>137</v>
      </c>
      <c r="B75" s="8" t="s">
        <v>117</v>
      </c>
      <c r="C75" s="9">
        <v>0</v>
      </c>
      <c r="D75" s="9">
        <v>0</v>
      </c>
      <c r="E75" s="9">
        <v>0</v>
      </c>
      <c r="F75" s="9">
        <f t="shared" si="11"/>
        <v>0</v>
      </c>
      <c r="G75" s="9">
        <v>0</v>
      </c>
      <c r="H75" s="9">
        <v>0</v>
      </c>
      <c r="I75" s="9">
        <f t="shared" si="17"/>
        <v>0</v>
      </c>
    </row>
    <row r="76" spans="1:9" ht="16.5" customHeight="1">
      <c r="A76" s="8" t="s">
        <v>138</v>
      </c>
      <c r="B76" s="8" t="s">
        <v>37</v>
      </c>
      <c r="C76" s="9">
        <v>0</v>
      </c>
      <c r="D76" s="9">
        <v>0</v>
      </c>
      <c r="E76" s="9">
        <v>0</v>
      </c>
      <c r="F76" s="9">
        <f t="shared" si="11"/>
        <v>0</v>
      </c>
      <c r="G76" s="9">
        <v>0</v>
      </c>
      <c r="H76" s="9">
        <v>0</v>
      </c>
      <c r="I76" s="9">
        <f t="shared" si="17"/>
        <v>0</v>
      </c>
    </row>
    <row r="77" spans="1:9" ht="16.5" customHeight="1">
      <c r="A77" s="8" t="s">
        <v>139</v>
      </c>
      <c r="B77" s="8" t="s">
        <v>120</v>
      </c>
      <c r="C77" s="9">
        <v>0</v>
      </c>
      <c r="D77" s="9">
        <v>0</v>
      </c>
      <c r="E77" s="9">
        <v>0</v>
      </c>
      <c r="F77" s="9">
        <f t="shared" si="11"/>
        <v>0</v>
      </c>
      <c r="G77" s="9">
        <v>0</v>
      </c>
      <c r="H77" s="9">
        <v>0</v>
      </c>
      <c r="I77" s="9">
        <f t="shared" si="17"/>
        <v>0</v>
      </c>
    </row>
    <row r="78" spans="1:9" ht="16.5" customHeight="1">
      <c r="A78" s="8" t="s">
        <v>140</v>
      </c>
      <c r="B78" s="8" t="s">
        <v>141</v>
      </c>
      <c r="C78" s="9">
        <v>0</v>
      </c>
      <c r="D78" s="9">
        <v>0</v>
      </c>
      <c r="E78" s="9">
        <v>0</v>
      </c>
      <c r="F78" s="9">
        <f t="shared" si="11"/>
        <v>0</v>
      </c>
      <c r="G78" s="9">
        <v>0</v>
      </c>
      <c r="H78" s="9">
        <v>0</v>
      </c>
      <c r="I78" s="9">
        <f t="shared" si="17"/>
        <v>0</v>
      </c>
    </row>
    <row r="79" spans="1:9" ht="16.5" customHeight="1">
      <c r="A79" s="8" t="s">
        <v>142</v>
      </c>
      <c r="B79" s="8" t="s">
        <v>123</v>
      </c>
      <c r="C79" s="9">
        <v>0</v>
      </c>
      <c r="D79" s="9">
        <v>0</v>
      </c>
      <c r="E79" s="9">
        <v>0</v>
      </c>
      <c r="F79" s="9">
        <f t="shared" si="11"/>
        <v>0</v>
      </c>
      <c r="G79" s="9">
        <v>0</v>
      </c>
      <c r="H79" s="9">
        <v>0</v>
      </c>
      <c r="I79" s="9">
        <f t="shared" si="17"/>
        <v>0</v>
      </c>
    </row>
    <row r="80" spans="1:9" ht="16.5" customHeight="1">
      <c r="A80" s="8" t="s">
        <v>143</v>
      </c>
      <c r="B80" s="8" t="s">
        <v>125</v>
      </c>
      <c r="C80" s="9">
        <v>0</v>
      </c>
      <c r="D80" s="9">
        <v>0</v>
      </c>
      <c r="E80" s="9">
        <v>0</v>
      </c>
      <c r="F80" s="9">
        <f t="shared" si="11"/>
        <v>0</v>
      </c>
      <c r="G80" s="9">
        <v>0</v>
      </c>
      <c r="H80" s="9">
        <v>0</v>
      </c>
      <c r="I80" s="9">
        <f t="shared" si="17"/>
        <v>0</v>
      </c>
    </row>
    <row r="81" spans="1:9" ht="16.5" customHeight="1">
      <c r="A81" s="10" t="s">
        <v>144</v>
      </c>
      <c r="B81" s="10" t="s">
        <v>145</v>
      </c>
      <c r="C81" s="11">
        <v>0</v>
      </c>
      <c r="D81" s="11">
        <v>0</v>
      </c>
      <c r="E81" s="11">
        <v>0</v>
      </c>
      <c r="F81" s="11">
        <f t="shared" si="11"/>
        <v>0</v>
      </c>
      <c r="G81" s="11">
        <v>0</v>
      </c>
      <c r="H81" s="11">
        <v>0</v>
      </c>
      <c r="I81" s="11">
        <f t="shared" si="17"/>
        <v>0</v>
      </c>
    </row>
    <row r="82" spans="1:9" ht="16.5" customHeight="1">
      <c r="A82" s="8" t="s">
        <v>146</v>
      </c>
      <c r="B82" s="8" t="s">
        <v>115</v>
      </c>
      <c r="C82" s="9">
        <v>0</v>
      </c>
      <c r="D82" s="9">
        <v>0</v>
      </c>
      <c r="E82" s="9">
        <v>0</v>
      </c>
      <c r="F82" s="9">
        <f t="shared" si="11"/>
        <v>0</v>
      </c>
      <c r="G82" s="9">
        <v>0</v>
      </c>
      <c r="H82" s="9">
        <v>0</v>
      </c>
      <c r="I82" s="9">
        <f t="shared" si="17"/>
        <v>0</v>
      </c>
    </row>
    <row r="83" spans="1:9" ht="16.5" customHeight="1">
      <c r="A83" s="8" t="s">
        <v>147</v>
      </c>
      <c r="B83" s="8" t="s">
        <v>117</v>
      </c>
      <c r="C83" s="9">
        <v>0</v>
      </c>
      <c r="D83" s="9">
        <v>0</v>
      </c>
      <c r="E83" s="9">
        <v>0</v>
      </c>
      <c r="F83" s="9">
        <f t="shared" si="11"/>
        <v>0</v>
      </c>
      <c r="G83" s="9">
        <v>0</v>
      </c>
      <c r="H83" s="9">
        <v>0</v>
      </c>
      <c r="I83" s="9">
        <f t="shared" si="17"/>
        <v>0</v>
      </c>
    </row>
    <row r="84" spans="1:9" ht="16.5" customHeight="1">
      <c r="A84" s="8" t="s">
        <v>148</v>
      </c>
      <c r="B84" s="8" t="s">
        <v>37</v>
      </c>
      <c r="C84" s="9">
        <v>0</v>
      </c>
      <c r="D84" s="9">
        <v>0</v>
      </c>
      <c r="E84" s="9">
        <v>0</v>
      </c>
      <c r="F84" s="9">
        <f t="shared" si="11"/>
        <v>0</v>
      </c>
      <c r="G84" s="9">
        <v>0</v>
      </c>
      <c r="H84" s="9">
        <v>0</v>
      </c>
      <c r="I84" s="9">
        <f t="shared" si="17"/>
        <v>0</v>
      </c>
    </row>
    <row r="85" spans="1:9" ht="16.5" customHeight="1">
      <c r="A85" s="8" t="s">
        <v>149</v>
      </c>
      <c r="B85" s="8" t="s">
        <v>120</v>
      </c>
      <c r="C85" s="9">
        <v>0</v>
      </c>
      <c r="D85" s="9">
        <v>0</v>
      </c>
      <c r="E85" s="9">
        <v>0</v>
      </c>
      <c r="F85" s="9">
        <f t="shared" si="11"/>
        <v>0</v>
      </c>
      <c r="G85" s="9">
        <v>0</v>
      </c>
      <c r="H85" s="9">
        <v>0</v>
      </c>
      <c r="I85" s="9">
        <f t="shared" si="17"/>
        <v>0</v>
      </c>
    </row>
    <row r="86" spans="1:9" ht="16.5" customHeight="1">
      <c r="A86" s="8" t="s">
        <v>150</v>
      </c>
      <c r="B86" s="8" t="s">
        <v>141</v>
      </c>
      <c r="C86" s="9">
        <v>0</v>
      </c>
      <c r="D86" s="9">
        <v>0</v>
      </c>
      <c r="E86" s="9">
        <v>0</v>
      </c>
      <c r="F86" s="9">
        <f t="shared" si="11"/>
        <v>0</v>
      </c>
      <c r="G86" s="9">
        <v>0</v>
      </c>
      <c r="H86" s="9">
        <v>0</v>
      </c>
      <c r="I86" s="9">
        <f t="shared" si="17"/>
        <v>0</v>
      </c>
    </row>
    <row r="87" spans="1:9" ht="16.5" customHeight="1">
      <c r="A87" s="8" t="s">
        <v>151</v>
      </c>
      <c r="B87" s="8" t="s">
        <v>123</v>
      </c>
      <c r="C87" s="9">
        <v>0</v>
      </c>
      <c r="D87" s="9">
        <v>0</v>
      </c>
      <c r="E87" s="9">
        <v>0</v>
      </c>
      <c r="F87" s="9">
        <f t="shared" si="11"/>
        <v>0</v>
      </c>
      <c r="G87" s="9">
        <v>0</v>
      </c>
      <c r="H87" s="9">
        <v>0</v>
      </c>
      <c r="I87" s="9">
        <f t="shared" si="17"/>
        <v>0</v>
      </c>
    </row>
    <row r="88" spans="1:9" ht="16.5" customHeight="1">
      <c r="A88" s="8" t="s">
        <v>152</v>
      </c>
      <c r="B88" s="8" t="s">
        <v>125</v>
      </c>
      <c r="C88" s="9">
        <v>0</v>
      </c>
      <c r="D88" s="9">
        <v>0</v>
      </c>
      <c r="E88" s="9">
        <v>0</v>
      </c>
      <c r="F88" s="9">
        <f t="shared" si="11"/>
        <v>0</v>
      </c>
      <c r="G88" s="9">
        <v>0</v>
      </c>
      <c r="H88" s="9">
        <v>0</v>
      </c>
      <c r="I88" s="9">
        <f t="shared" si="17"/>
        <v>0</v>
      </c>
    </row>
    <row r="89" spans="1:9" ht="16.5" customHeight="1">
      <c r="A89" s="6" t="s">
        <v>153</v>
      </c>
      <c r="B89" s="6" t="s">
        <v>154</v>
      </c>
      <c r="C89" s="7">
        <f>C90+C91+C92</f>
        <v>0</v>
      </c>
      <c r="D89" s="7">
        <f aca="true" t="shared" si="18" ref="D89:I89">D90+D91+D92</f>
        <v>4490.51</v>
      </c>
      <c r="E89" s="7">
        <f t="shared" si="18"/>
        <v>0</v>
      </c>
      <c r="F89" s="7">
        <f t="shared" si="18"/>
        <v>4490.51</v>
      </c>
      <c r="G89" s="7">
        <f t="shared" si="18"/>
        <v>4490.51</v>
      </c>
      <c r="H89" s="7">
        <f t="shared" si="18"/>
        <v>1400</v>
      </c>
      <c r="I89" s="7">
        <f t="shared" si="18"/>
        <v>3090.51</v>
      </c>
    </row>
    <row r="90" spans="1:9" ht="16.5" customHeight="1">
      <c r="A90" s="10" t="s">
        <v>155</v>
      </c>
      <c r="B90" s="10" t="s">
        <v>156</v>
      </c>
      <c r="C90" s="11">
        <v>0</v>
      </c>
      <c r="D90" s="11">
        <f>1400+3090.51</f>
        <v>4490.51</v>
      </c>
      <c r="E90" s="11">
        <v>0</v>
      </c>
      <c r="F90" s="11">
        <f t="shared" si="11"/>
        <v>4490.51</v>
      </c>
      <c r="G90" s="11">
        <v>4490.51</v>
      </c>
      <c r="H90" s="11">
        <v>1400</v>
      </c>
      <c r="I90" s="11">
        <f aca="true" t="shared" si="19" ref="I90:I95">G90-H90</f>
        <v>3090.51</v>
      </c>
    </row>
    <row r="91" spans="1:9" ht="16.5" customHeight="1">
      <c r="A91" s="10" t="s">
        <v>157</v>
      </c>
      <c r="B91" s="10" t="s">
        <v>158</v>
      </c>
      <c r="C91" s="11">
        <v>0</v>
      </c>
      <c r="D91" s="11">
        <v>0</v>
      </c>
      <c r="E91" s="11">
        <v>0</v>
      </c>
      <c r="F91" s="11">
        <f t="shared" si="11"/>
        <v>0</v>
      </c>
      <c r="G91" s="11">
        <v>0</v>
      </c>
      <c r="H91" s="11">
        <v>0</v>
      </c>
      <c r="I91" s="11">
        <f t="shared" si="19"/>
        <v>0</v>
      </c>
    </row>
    <row r="92" spans="1:9" ht="16.5" customHeight="1">
      <c r="A92" s="10" t="s">
        <v>159</v>
      </c>
      <c r="B92" s="10" t="s">
        <v>160</v>
      </c>
      <c r="C92" s="11">
        <v>0</v>
      </c>
      <c r="D92" s="11">
        <v>0</v>
      </c>
      <c r="E92" s="11">
        <v>0</v>
      </c>
      <c r="F92" s="11">
        <f t="shared" si="11"/>
        <v>0</v>
      </c>
      <c r="G92" s="11">
        <v>0</v>
      </c>
      <c r="H92" s="11">
        <v>0</v>
      </c>
      <c r="I92" s="11">
        <f t="shared" si="19"/>
        <v>0</v>
      </c>
    </row>
    <row r="93" spans="1:9" ht="16.5" customHeight="1">
      <c r="A93" s="6" t="s">
        <v>161</v>
      </c>
      <c r="B93" s="6" t="s">
        <v>162</v>
      </c>
      <c r="C93" s="7">
        <v>0</v>
      </c>
      <c r="D93" s="7">
        <v>5012379.15</v>
      </c>
      <c r="E93" s="7">
        <v>0</v>
      </c>
      <c r="F93" s="7">
        <f t="shared" si="11"/>
        <v>5012379.15</v>
      </c>
      <c r="G93" s="7">
        <v>5012379.15</v>
      </c>
      <c r="H93" s="7">
        <v>5012379.15</v>
      </c>
      <c r="I93" s="7">
        <f t="shared" si="19"/>
        <v>0</v>
      </c>
    </row>
    <row r="94" spans="1:9" ht="16.5" customHeight="1">
      <c r="A94" s="6" t="s">
        <v>163</v>
      </c>
      <c r="B94" s="6" t="s">
        <v>164</v>
      </c>
      <c r="C94" s="7">
        <v>0</v>
      </c>
      <c r="D94" s="7">
        <v>0</v>
      </c>
      <c r="E94" s="7">
        <v>0</v>
      </c>
      <c r="F94" s="7">
        <f t="shared" si="11"/>
        <v>0</v>
      </c>
      <c r="G94" s="7">
        <v>0</v>
      </c>
      <c r="H94" s="7">
        <v>0</v>
      </c>
      <c r="I94" s="7">
        <f t="shared" si="19"/>
        <v>0</v>
      </c>
    </row>
    <row r="95" spans="1:12" ht="16.5" customHeight="1">
      <c r="A95" s="6" t="s">
        <v>165</v>
      </c>
      <c r="B95" s="6" t="s">
        <v>166</v>
      </c>
      <c r="C95" s="7">
        <v>0</v>
      </c>
      <c r="D95" s="7">
        <f>181227749.14</f>
        <v>181227749.14</v>
      </c>
      <c r="E95" s="7">
        <v>0</v>
      </c>
      <c r="F95" s="7">
        <f>C95+D95-E95</f>
        <v>181227749.14</v>
      </c>
      <c r="G95" s="7">
        <v>181227749.14</v>
      </c>
      <c r="H95" s="7">
        <v>159970656.31</v>
      </c>
      <c r="I95" s="7">
        <f t="shared" si="19"/>
        <v>21257092.829999983</v>
      </c>
      <c r="L95" s="3"/>
    </row>
    <row r="101" spans="1:3" ht="12.75">
      <c r="A101" s="17"/>
      <c r="B101" s="27" t="s">
        <v>174</v>
      </c>
      <c r="C101" s="27"/>
    </row>
    <row r="102" spans="1:3" ht="12.75">
      <c r="A102" s="17"/>
      <c r="B102" s="18" t="s">
        <v>172</v>
      </c>
      <c r="C102" s="19">
        <v>342397545.59</v>
      </c>
    </row>
    <row r="103" spans="1:3" ht="12.75">
      <c r="A103" s="17"/>
      <c r="B103" s="18" t="s">
        <v>173</v>
      </c>
      <c r="C103" s="19">
        <v>364887744.53</v>
      </c>
    </row>
    <row r="104" spans="1:3" ht="12.75">
      <c r="A104" s="17"/>
      <c r="B104" s="20" t="s">
        <v>171</v>
      </c>
      <c r="C104" s="21">
        <v>22490198.939999998</v>
      </c>
    </row>
    <row r="105" spans="1:3" ht="12.75">
      <c r="A105" s="17"/>
      <c r="B105" s="17"/>
      <c r="C105" s="17"/>
    </row>
    <row r="106" spans="1:3" ht="12.75">
      <c r="A106" s="17"/>
      <c r="B106" s="22" t="s">
        <v>175</v>
      </c>
      <c r="C106" s="21">
        <v>698371527.35</v>
      </c>
    </row>
    <row r="107" spans="1:3" ht="25.5">
      <c r="A107" s="17"/>
      <c r="B107" s="16" t="s">
        <v>176</v>
      </c>
      <c r="C107" s="23">
        <v>4880527.15</v>
      </c>
    </row>
    <row r="108" spans="1:3" ht="12.75">
      <c r="A108" s="17"/>
      <c r="B108" s="22" t="s">
        <v>178</v>
      </c>
      <c r="C108" s="24">
        <f>SUM(C109:C114)</f>
        <v>693491000.2</v>
      </c>
    </row>
    <row r="109" spans="1:3" ht="12.75">
      <c r="A109" s="17"/>
      <c r="B109" s="10" t="s">
        <v>180</v>
      </c>
      <c r="C109" s="25">
        <f>H9</f>
        <v>484544176.63000005</v>
      </c>
    </row>
    <row r="110" spans="1:3" ht="12.75">
      <c r="A110" s="17"/>
      <c r="B110" s="10" t="s">
        <v>181</v>
      </c>
      <c r="C110" s="25">
        <f>H20</f>
        <v>31196205.85</v>
      </c>
    </row>
    <row r="111" spans="1:3" ht="12.75">
      <c r="A111" s="17"/>
      <c r="B111" s="10" t="s">
        <v>182</v>
      </c>
      <c r="C111" s="25">
        <f>H38</f>
        <v>0</v>
      </c>
    </row>
    <row r="112" spans="1:3" ht="12.75">
      <c r="A112" s="17"/>
      <c r="B112" s="10" t="s">
        <v>183</v>
      </c>
      <c r="C112" s="25">
        <f>H42</f>
        <v>0</v>
      </c>
    </row>
    <row r="113" spans="1:3" ht="12.75">
      <c r="A113" s="17"/>
      <c r="B113" s="10" t="s">
        <v>184</v>
      </c>
      <c r="C113" s="25">
        <f>H43</f>
        <v>0</v>
      </c>
    </row>
    <row r="114" spans="1:3" ht="12.75">
      <c r="A114" s="17"/>
      <c r="B114" s="10" t="s">
        <v>185</v>
      </c>
      <c r="C114" s="25">
        <f>H44</f>
        <v>177750617.72</v>
      </c>
    </row>
    <row r="115" spans="1:3" ht="12.75">
      <c r="A115" s="17"/>
      <c r="B115" s="22" t="s">
        <v>169</v>
      </c>
      <c r="C115" s="24">
        <v>675881328.41</v>
      </c>
    </row>
    <row r="116" spans="1:3" ht="25.5">
      <c r="A116" s="17"/>
      <c r="B116" s="16" t="s">
        <v>177</v>
      </c>
      <c r="C116" s="23">
        <v>4880527.15</v>
      </c>
    </row>
    <row r="117" spans="1:3" ht="12.75">
      <c r="A117" s="17"/>
      <c r="B117" s="22" t="s">
        <v>179</v>
      </c>
      <c r="C117" s="24">
        <f>SUM(C118:C124)</f>
        <v>671000801.26</v>
      </c>
    </row>
    <row r="118" spans="1:3" ht="12.75">
      <c r="A118" s="17"/>
      <c r="B118" s="10" t="s">
        <v>186</v>
      </c>
      <c r="C118" s="25">
        <f>H48</f>
        <v>472137428.25000006</v>
      </c>
    </row>
    <row r="119" spans="1:3" ht="12.75">
      <c r="A119" s="17"/>
      <c r="B119" s="10" t="s">
        <v>187</v>
      </c>
      <c r="C119" s="25">
        <f>H69</f>
        <v>659062.61</v>
      </c>
    </row>
    <row r="120" spans="1:3" ht="12.75">
      <c r="A120" s="17"/>
      <c r="B120" s="10" t="s">
        <v>188</v>
      </c>
      <c r="C120" s="25">
        <f>H70</f>
        <v>33219874.94</v>
      </c>
    </row>
    <row r="121" spans="1:3" ht="12.75">
      <c r="A121" s="17"/>
      <c r="B121" s="10" t="s">
        <v>189</v>
      </c>
      <c r="C121" s="25">
        <f>H89</f>
        <v>1400</v>
      </c>
    </row>
    <row r="122" spans="1:3" ht="12.75">
      <c r="A122" s="17"/>
      <c r="B122" s="10" t="s">
        <v>190</v>
      </c>
      <c r="C122" s="25">
        <f>H93</f>
        <v>5012379.15</v>
      </c>
    </row>
    <row r="123" spans="1:3" ht="12.75">
      <c r="A123" s="17"/>
      <c r="B123" s="10" t="s">
        <v>191</v>
      </c>
      <c r="C123" s="25">
        <f>H94</f>
        <v>0</v>
      </c>
    </row>
    <row r="124" spans="1:3" ht="12.75">
      <c r="A124" s="17"/>
      <c r="B124" s="10" t="s">
        <v>192</v>
      </c>
      <c r="C124" s="25">
        <f>H95</f>
        <v>159970656.31</v>
      </c>
    </row>
    <row r="125" spans="1:3" ht="12.75">
      <c r="A125" s="17"/>
      <c r="B125" s="20" t="s">
        <v>170</v>
      </c>
      <c r="C125" s="24">
        <f>C108-C117</f>
        <v>22490198.940000057</v>
      </c>
    </row>
    <row r="126" spans="1:3" ht="12.75">
      <c r="A126" s="17"/>
      <c r="B126" s="17"/>
      <c r="C126" s="17"/>
    </row>
    <row r="127" spans="1:3" ht="12.75">
      <c r="A127" s="17"/>
      <c r="B127" s="17"/>
      <c r="C127" s="17"/>
    </row>
    <row r="128" spans="1:3" ht="12.75">
      <c r="A128" s="17"/>
      <c r="B128" s="17"/>
      <c r="C128" s="17"/>
    </row>
  </sheetData>
  <sheetProtection/>
  <mergeCells count="6">
    <mergeCell ref="B1:I1"/>
    <mergeCell ref="B2:I2"/>
    <mergeCell ref="B3:I3"/>
    <mergeCell ref="B4:I4"/>
    <mergeCell ref="B5:I5"/>
    <mergeCell ref="B101:C101"/>
  </mergeCells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78" r:id="rId1"/>
  <headerFooter alignWithMargins="0">
    <oddHeader>&amp;CRendiconto unico di Ateneo in Contabilità Finananziaria</oddHeader>
  </headerFooter>
  <rowBreaks count="4" manualBreakCount="4">
    <brk id="29" max="8" man="1"/>
    <brk id="44" max="8" man="1"/>
    <brk id="69" max="8" man="1"/>
    <brk id="95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MALASPINA ANTONINO</dc:creator>
  <cp:keywords/>
  <dc:description/>
  <cp:lastModifiedBy>MALASPINA ANTONINO</cp:lastModifiedBy>
  <cp:lastPrinted>2018-07-11T15:49:25Z</cp:lastPrinted>
  <dcterms:created xsi:type="dcterms:W3CDTF">2018-07-09T08:23:55Z</dcterms:created>
  <dcterms:modified xsi:type="dcterms:W3CDTF">2019-07-09T13:05:35Z</dcterms:modified>
  <cp:category/>
  <cp:version/>
  <cp:contentType/>
  <cp:contentStatus/>
</cp:coreProperties>
</file>