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almaS\Desktop\"/>
    </mc:Choice>
  </mc:AlternateContent>
  <bookViews>
    <workbookView xWindow="0" yWindow="0" windowWidth="28800" windowHeight="12300" activeTab="1"/>
  </bookViews>
  <sheets>
    <sheet name="STATO PATRIMONIALE" sheetId="1" r:id="rId1"/>
    <sheet name="CONTO ECONOMICO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6" i="2" l="1"/>
  <c r="E66" i="2"/>
  <c r="D64" i="2"/>
  <c r="G64" i="2" s="1"/>
  <c r="D62" i="2"/>
  <c r="G62" i="2" s="1"/>
  <c r="G61" i="2"/>
  <c r="D61" i="2"/>
  <c r="D60" i="2"/>
  <c r="G60" i="2" s="1"/>
  <c r="C60" i="2"/>
  <c r="B60" i="2"/>
  <c r="G59" i="2"/>
  <c r="D59" i="2"/>
  <c r="D58" i="2"/>
  <c r="G58" i="2" s="1"/>
  <c r="B57" i="2"/>
  <c r="D57" i="2" s="1"/>
  <c r="G57" i="2" s="1"/>
  <c r="D56" i="2"/>
  <c r="G56" i="2" s="1"/>
  <c r="G55" i="2"/>
  <c r="D55" i="2"/>
  <c r="D54" i="2"/>
  <c r="G54" i="2" s="1"/>
  <c r="C53" i="2"/>
  <c r="D53" i="2" s="1"/>
  <c r="G53" i="2" s="1"/>
  <c r="B53" i="2"/>
  <c r="F51" i="2"/>
  <c r="F52" i="2" s="1"/>
  <c r="E51" i="2"/>
  <c r="C51" i="2"/>
  <c r="D50" i="2"/>
  <c r="G50" i="2" s="1"/>
  <c r="D49" i="2"/>
  <c r="G49" i="2" s="1"/>
  <c r="G48" i="2"/>
  <c r="D48" i="2"/>
  <c r="D47" i="2"/>
  <c r="G47" i="2" s="1"/>
  <c r="D46" i="2"/>
  <c r="G46" i="2" s="1"/>
  <c r="G45" i="2"/>
  <c r="D45" i="2"/>
  <c r="D44" i="2"/>
  <c r="G44" i="2" s="1"/>
  <c r="B44" i="2"/>
  <c r="D43" i="2"/>
  <c r="G43" i="2" s="1"/>
  <c r="D42" i="2"/>
  <c r="G42" i="2" s="1"/>
  <c r="G41" i="2"/>
  <c r="D41" i="2"/>
  <c r="D40" i="2"/>
  <c r="G40" i="2" s="1"/>
  <c r="D39" i="2"/>
  <c r="G39" i="2" s="1"/>
  <c r="G38" i="2"/>
  <c r="D38" i="2"/>
  <c r="D37" i="2"/>
  <c r="G37" i="2" s="1"/>
  <c r="D36" i="2"/>
  <c r="G36" i="2" s="1"/>
  <c r="G35" i="2"/>
  <c r="D35" i="2"/>
  <c r="D34" i="2"/>
  <c r="G34" i="2" s="1"/>
  <c r="D33" i="2"/>
  <c r="G33" i="2" s="1"/>
  <c r="G32" i="2"/>
  <c r="D32" i="2"/>
  <c r="D31" i="2"/>
  <c r="G31" i="2" s="1"/>
  <c r="C31" i="2"/>
  <c r="B31" i="2"/>
  <c r="G30" i="2"/>
  <c r="D30" i="2"/>
  <c r="D29" i="2"/>
  <c r="G29" i="2" s="1"/>
  <c r="D28" i="2"/>
  <c r="G28" i="2" s="1"/>
  <c r="G27" i="2"/>
  <c r="D27" i="2"/>
  <c r="D26" i="2"/>
  <c r="G26" i="2" s="1"/>
  <c r="D25" i="2"/>
  <c r="G25" i="2" s="1"/>
  <c r="C24" i="2"/>
  <c r="B24" i="2"/>
  <c r="D24" i="2" s="1"/>
  <c r="G24" i="2" s="1"/>
  <c r="B23" i="2"/>
  <c r="B51" i="2" s="1"/>
  <c r="D51" i="2" s="1"/>
  <c r="G51" i="2" s="1"/>
  <c r="D22" i="2"/>
  <c r="G22" i="2" s="1"/>
  <c r="F21" i="2"/>
  <c r="E21" i="2"/>
  <c r="E52" i="2" s="1"/>
  <c r="B21" i="2"/>
  <c r="G20" i="2"/>
  <c r="D20" i="2"/>
  <c r="D19" i="2"/>
  <c r="G19" i="2" s="1"/>
  <c r="J18" i="2"/>
  <c r="D18" i="2"/>
  <c r="G18" i="2" s="1"/>
  <c r="D17" i="2"/>
  <c r="G17" i="2" s="1"/>
  <c r="G16" i="2"/>
  <c r="D16" i="2"/>
  <c r="D15" i="2"/>
  <c r="G15" i="2" s="1"/>
  <c r="D14" i="2"/>
  <c r="G14" i="2" s="1"/>
  <c r="G13" i="2"/>
  <c r="D13" i="2"/>
  <c r="D12" i="2"/>
  <c r="G12" i="2" s="1"/>
  <c r="D11" i="2"/>
  <c r="G11" i="2" s="1"/>
  <c r="G10" i="2"/>
  <c r="D10" i="2"/>
  <c r="D9" i="2"/>
  <c r="G9" i="2" s="1"/>
  <c r="C8" i="2"/>
  <c r="D8" i="2" s="1"/>
  <c r="G8" i="2" s="1"/>
  <c r="B8" i="2"/>
  <c r="D7" i="2"/>
  <c r="G7" i="2" s="1"/>
  <c r="D6" i="2"/>
  <c r="G6" i="2" s="1"/>
  <c r="G5" i="2"/>
  <c r="D5" i="2"/>
  <c r="D4" i="2"/>
  <c r="G4" i="2" s="1"/>
  <c r="B4" i="2"/>
  <c r="B119" i="1"/>
  <c r="D119" i="1" s="1"/>
  <c r="G119" i="1" s="1"/>
  <c r="E118" i="1"/>
  <c r="B118" i="1"/>
  <c r="G117" i="1"/>
  <c r="D117" i="1"/>
  <c r="D116" i="1"/>
  <c r="G116" i="1" s="1"/>
  <c r="D115" i="1"/>
  <c r="G115" i="1" s="1"/>
  <c r="G114" i="1"/>
  <c r="D114" i="1"/>
  <c r="D113" i="1"/>
  <c r="G113" i="1" s="1"/>
  <c r="D112" i="1"/>
  <c r="G112" i="1" s="1"/>
  <c r="G111" i="1"/>
  <c r="D111" i="1"/>
  <c r="D110" i="1"/>
  <c r="G110" i="1" s="1"/>
  <c r="D109" i="1"/>
  <c r="G109" i="1" s="1"/>
  <c r="G108" i="1"/>
  <c r="B107" i="1"/>
  <c r="D107" i="1" s="1"/>
  <c r="G107" i="1" s="1"/>
  <c r="D106" i="1"/>
  <c r="G106" i="1" s="1"/>
  <c r="G105" i="1"/>
  <c r="D105" i="1"/>
  <c r="D104" i="1"/>
  <c r="G104" i="1" s="1"/>
  <c r="D103" i="1"/>
  <c r="G103" i="1" s="1"/>
  <c r="G102" i="1"/>
  <c r="B101" i="1"/>
  <c r="D101" i="1" s="1"/>
  <c r="G101" i="1" s="1"/>
  <c r="D100" i="1"/>
  <c r="G100" i="1" s="1"/>
  <c r="G99" i="1"/>
  <c r="D99" i="1"/>
  <c r="D98" i="1"/>
  <c r="G98" i="1" s="1"/>
  <c r="D97" i="1"/>
  <c r="G97" i="1" s="1"/>
  <c r="G96" i="1"/>
  <c r="D96" i="1"/>
  <c r="D95" i="1"/>
  <c r="G95" i="1" s="1"/>
  <c r="D94" i="1"/>
  <c r="G94" i="1" s="1"/>
  <c r="G93" i="1"/>
  <c r="D93" i="1"/>
  <c r="D92" i="1"/>
  <c r="G92" i="1" s="1"/>
  <c r="D91" i="1"/>
  <c r="G91" i="1" s="1"/>
  <c r="G90" i="1"/>
  <c r="D90" i="1"/>
  <c r="D89" i="1"/>
  <c r="G89" i="1" s="1"/>
  <c r="D88" i="1"/>
  <c r="G88" i="1" s="1"/>
  <c r="G87" i="1"/>
  <c r="D87" i="1"/>
  <c r="D86" i="1"/>
  <c r="G86" i="1" s="1"/>
  <c r="B86" i="1"/>
  <c r="G85" i="1"/>
  <c r="G84" i="1"/>
  <c r="D84" i="1"/>
  <c r="G83" i="1"/>
  <c r="G82" i="1"/>
  <c r="D82" i="1"/>
  <c r="G81" i="1"/>
  <c r="G80" i="1"/>
  <c r="G79" i="1"/>
  <c r="G78" i="1"/>
  <c r="G77" i="1"/>
  <c r="G76" i="1"/>
  <c r="G75" i="1"/>
  <c r="D75" i="1"/>
  <c r="C74" i="1"/>
  <c r="C64" i="1" s="1"/>
  <c r="B74" i="1"/>
  <c r="D74" i="1" s="1"/>
  <c r="G74" i="1" s="1"/>
  <c r="G73" i="1"/>
  <c r="D73" i="1"/>
  <c r="G72" i="1"/>
  <c r="D72" i="1"/>
  <c r="G71" i="1"/>
  <c r="D71" i="1"/>
  <c r="G70" i="1"/>
  <c r="D70" i="1"/>
  <c r="G69" i="1"/>
  <c r="D68" i="1"/>
  <c r="G68" i="1" s="1"/>
  <c r="B68" i="1"/>
  <c r="G67" i="1"/>
  <c r="G66" i="1"/>
  <c r="D66" i="1"/>
  <c r="G65" i="1"/>
  <c r="F64" i="1"/>
  <c r="F118" i="1" s="1"/>
  <c r="B64" i="1"/>
  <c r="G63" i="1"/>
  <c r="G59" i="1"/>
  <c r="D59" i="1"/>
  <c r="F58" i="1"/>
  <c r="E58" i="1"/>
  <c r="G57" i="1"/>
  <c r="G56" i="1"/>
  <c r="D56" i="1"/>
  <c r="D55" i="1"/>
  <c r="G55" i="1" s="1"/>
  <c r="D54" i="1"/>
  <c r="G54" i="1" s="1"/>
  <c r="C54" i="1"/>
  <c r="B54" i="1"/>
  <c r="D53" i="1"/>
  <c r="G53" i="1" s="1"/>
  <c r="D52" i="1"/>
  <c r="G52" i="1" s="1"/>
  <c r="G51" i="1"/>
  <c r="D51" i="1"/>
  <c r="D50" i="1"/>
  <c r="G50" i="1" s="1"/>
  <c r="B50" i="1"/>
  <c r="G49" i="1"/>
  <c r="D49" i="1"/>
  <c r="G48" i="1"/>
  <c r="D48" i="1"/>
  <c r="G47" i="1"/>
  <c r="D47" i="1"/>
  <c r="G46" i="1"/>
  <c r="G45" i="1"/>
  <c r="D45" i="1"/>
  <c r="B45" i="1"/>
  <c r="G44" i="1"/>
  <c r="G43" i="1"/>
  <c r="G42" i="1"/>
  <c r="D42" i="1"/>
  <c r="G41" i="1"/>
  <c r="D41" i="1"/>
  <c r="G40" i="1"/>
  <c r="D40" i="1"/>
  <c r="G39" i="1"/>
  <c r="D39" i="1"/>
  <c r="G38" i="1"/>
  <c r="D38" i="1"/>
  <c r="G37" i="1"/>
  <c r="D37" i="1"/>
  <c r="G36" i="1"/>
  <c r="D36" i="1"/>
  <c r="G35" i="1"/>
  <c r="D35" i="1"/>
  <c r="G34" i="1"/>
  <c r="D34" i="1"/>
  <c r="G33" i="1"/>
  <c r="D33" i="1"/>
  <c r="G32" i="1"/>
  <c r="D31" i="1"/>
  <c r="G31" i="1" s="1"/>
  <c r="G27" i="1" s="1"/>
  <c r="B31" i="1"/>
  <c r="G30" i="1"/>
  <c r="G29" i="1"/>
  <c r="D29" i="1"/>
  <c r="G28" i="1"/>
  <c r="C27" i="1"/>
  <c r="B27" i="1"/>
  <c r="D27" i="1" s="1"/>
  <c r="G26" i="1"/>
  <c r="D25" i="1"/>
  <c r="G25" i="1" s="1"/>
  <c r="D24" i="1"/>
  <c r="G24" i="1" s="1"/>
  <c r="G23" i="1"/>
  <c r="D23" i="1"/>
  <c r="D22" i="1"/>
  <c r="G22" i="1" s="1"/>
  <c r="D21" i="1"/>
  <c r="G21" i="1" s="1"/>
  <c r="G20" i="1"/>
  <c r="D20" i="1"/>
  <c r="D19" i="1"/>
  <c r="G19" i="1" s="1"/>
  <c r="D18" i="1"/>
  <c r="G18" i="1" s="1"/>
  <c r="G17" i="1"/>
  <c r="D17" i="1"/>
  <c r="D16" i="1"/>
  <c r="G16" i="1" s="1"/>
  <c r="G15" i="1"/>
  <c r="G14" i="1"/>
  <c r="D14" i="1"/>
  <c r="B14" i="1"/>
  <c r="D13" i="1"/>
  <c r="G13" i="1" s="1"/>
  <c r="D12" i="1"/>
  <c r="G12" i="1" s="1"/>
  <c r="G11" i="1"/>
  <c r="D11" i="1"/>
  <c r="D10" i="1"/>
  <c r="G10" i="1" s="1"/>
  <c r="D9" i="1"/>
  <c r="G9" i="1" s="1"/>
  <c r="G8" i="1"/>
  <c r="D8" i="1"/>
  <c r="G7" i="1"/>
  <c r="B6" i="1"/>
  <c r="D6" i="1" s="1"/>
  <c r="G6" i="1" s="1"/>
  <c r="G4" i="1" s="1"/>
  <c r="G5" i="1"/>
  <c r="C4" i="1"/>
  <c r="C58" i="1" s="1"/>
  <c r="B52" i="2" l="1"/>
  <c r="C21" i="2"/>
  <c r="D23" i="2"/>
  <c r="G23" i="2" s="1"/>
  <c r="C118" i="1"/>
  <c r="D118" i="1" s="1"/>
  <c r="G118" i="1" s="1"/>
  <c r="D64" i="1"/>
  <c r="G64" i="1"/>
  <c r="B4" i="1"/>
  <c r="D21" i="2" l="1"/>
  <c r="G21" i="2" s="1"/>
  <c r="G52" i="2" s="1"/>
  <c r="G63" i="2" s="1"/>
  <c r="G66" i="2" s="1"/>
  <c r="C52" i="2"/>
  <c r="C63" i="2" s="1"/>
  <c r="C66" i="2" s="1"/>
  <c r="D52" i="2"/>
  <c r="B63" i="2"/>
  <c r="B58" i="1"/>
  <c r="D58" i="1" s="1"/>
  <c r="G58" i="1" s="1"/>
  <c r="D4" i="1"/>
  <c r="D63" i="2" l="1"/>
  <c r="D66" i="2" s="1"/>
  <c r="B66" i="2"/>
</calcChain>
</file>

<file path=xl/sharedStrings.xml><?xml version="1.0" encoding="utf-8"?>
<sst xmlns="http://schemas.openxmlformats.org/spreadsheetml/2006/main" count="159" uniqueCount="147">
  <si>
    <t>BILANCIO CONSOLIDATO - STATO PATRIMONIALE</t>
  </si>
  <si>
    <t xml:space="preserve"> ATTIVO</t>
  </si>
  <si>
    <t>UNIMI</t>
  </si>
  <si>
    <t>Fondazione UNIMI</t>
  </si>
  <si>
    <t>Aggregato</t>
  </si>
  <si>
    <t>Rettifiche UNIMI</t>
  </si>
  <si>
    <t>Rettifiche di FONDAZIONE</t>
  </si>
  <si>
    <t>Consolidato al 31/12/2019</t>
  </si>
  <si>
    <t>Consolidato al 31/12/2018</t>
  </si>
  <si>
    <t xml:space="preserve">	 A) IMMOBILIZZAZIONI</t>
  </si>
  <si>
    <t xml:space="preserve">		 I - IMMATERIALI:</t>
  </si>
  <si>
    <t xml:space="preserve">			 1) Costi di impianto, di ampliamento e di sviluppo</t>
  </si>
  <si>
    <t xml:space="preserve">			 2) Diritti di brevetto e diritti di utilizzazione delle opere di ingegno</t>
  </si>
  <si>
    <t xml:space="preserve">			 3) Concessioni, licenze, marchi e diritti simili</t>
  </si>
  <si>
    <t xml:space="preserve">			 4)  Immobilizzazioni in corso e acconti</t>
  </si>
  <si>
    <t xml:space="preserve">			 5) Altre immobilizzazioni immateriali</t>
  </si>
  <si>
    <t xml:space="preserve">		 II - MATERIALI:</t>
  </si>
  <si>
    <t xml:space="preserve">			 1) Terreni e fabbricati</t>
  </si>
  <si>
    <t xml:space="preserve">			 2) Impianti e attrezzature</t>
  </si>
  <si>
    <t xml:space="preserve">			 3) Attrezzature scientifiche</t>
  </si>
  <si>
    <t xml:space="preserve">			 4) Patrimonio librario, opere d'arte, d'antiquariato e museali</t>
  </si>
  <si>
    <t xml:space="preserve">			 5) Mobili e arredi</t>
  </si>
  <si>
    <t xml:space="preserve">			 6) Immobilizzazioni in corso e acconti</t>
  </si>
  <si>
    <t xml:space="preserve">			 7) Altre immobilizzazioni materiali</t>
  </si>
  <si>
    <t xml:space="preserve">		 III - FINANZIARIE:</t>
  </si>
  <si>
    <t>B) ATTIVO CIRCOLANTE</t>
  </si>
  <si>
    <t>I - RIMANENZE</t>
  </si>
  <si>
    <t>II - CREDITI</t>
  </si>
  <si>
    <t xml:space="preserve">			 1) Crediti verso MIUR e altre Amministrazioni centrali</t>
  </si>
  <si>
    <t xml:space="preserve">			 2) Crediti verso Regioni e Province Autonome</t>
  </si>
  <si>
    <t xml:space="preserve">			 3) Crediti verso altre Amministrazioni locali</t>
  </si>
  <si>
    <t>4) Crediti verso l'Unione Europea e altri Organismi internazionali</t>
  </si>
  <si>
    <t xml:space="preserve">			 5) Crediti verso Università</t>
  </si>
  <si>
    <t xml:space="preserve">			 6) Crediti verso studenti per tasse e contributi</t>
  </si>
  <si>
    <t xml:space="preserve">			 7) Crediti verso società ed enti controllati</t>
  </si>
  <si>
    <t xml:space="preserve">			 8) Crediti verso altri (pubblici)</t>
  </si>
  <si>
    <t xml:space="preserve">			 9) Crediti verso altri (privati)</t>
  </si>
  <si>
    <t xml:space="preserve">		 III - ATTIVITA' FINANZIARIE</t>
  </si>
  <si>
    <t xml:space="preserve">		 IV - DISPONIBILITA' LIQUIDE:</t>
  </si>
  <si>
    <t xml:space="preserve">			 1) Depositi bancari e postali</t>
  </si>
  <si>
    <t xml:space="preserve">			 2) Danaro e valori in cassa</t>
  </si>
  <si>
    <t xml:space="preserve">	 C) RATEI E RISCONTI ATTIVI</t>
  </si>
  <si>
    <t xml:space="preserve">		 c1) Rate risconti attivi</t>
  </si>
  <si>
    <t>D) RATEATTIVI PER PROGETTI E RICERCHE IN CORSO</t>
  </si>
  <si>
    <t>d1) Ratei attivi per progetti e ricerche in corso</t>
  </si>
  <si>
    <t>TOTALE ATTIVO</t>
  </si>
  <si>
    <t>CONTI D'ORDINE DELL'ATTIVO</t>
  </si>
  <si>
    <t xml:space="preserve"> PASSIVO</t>
  </si>
  <si>
    <t xml:space="preserve">	 A) PATRIMONIO NETTO:</t>
  </si>
  <si>
    <t xml:space="preserve">		 I - FONDO DI DOTAZIONE DELL'ATENEO</t>
  </si>
  <si>
    <t xml:space="preserve">		 II - PATRIMONIO VINCOLATO</t>
  </si>
  <si>
    <t xml:space="preserve">			 1) Fondi vincolati destinati da terzi</t>
  </si>
  <si>
    <t xml:space="preserve">			 2) Fondi vincolati per decisione degli organi istituzionali</t>
  </si>
  <si>
    <t>3) Riserve vincolate (progetti specifici, obblighi di legge o altro)</t>
  </si>
  <si>
    <t xml:space="preserve">		 III - PATRIMONIO NON VINCOLATO</t>
  </si>
  <si>
    <t xml:space="preserve">			 1) Risultato gestionale esercizio</t>
  </si>
  <si>
    <t xml:space="preserve">			 2) Risultati gestionali relativi ad esercizi precedenti</t>
  </si>
  <si>
    <t xml:space="preserve">			 3) Riserve statutarie</t>
  </si>
  <si>
    <t xml:space="preserve">	 B) FONDI PER RISCHI E ONERI</t>
  </si>
  <si>
    <t xml:space="preserve">	 C) TRATTAMENTO DI FINE RAPPORTO DI LAVORO SUBORDINATO</t>
  </si>
  <si>
    <t xml:space="preserve">	 D) DEBITI</t>
  </si>
  <si>
    <t xml:space="preserve">		 1) Mutui e Debiti verso banche</t>
  </si>
  <si>
    <t xml:space="preserve">		 2) Debiti: verso MIUR e altre Amministrazioni centrali</t>
  </si>
  <si>
    <t xml:space="preserve">		 3) Debiti: verso Regione e Province Autonome</t>
  </si>
  <si>
    <t xml:space="preserve">		 4) Debiti: verso altre Amministrazioni locali</t>
  </si>
  <si>
    <t>5) Debiti verso l'Unione Europea ed altri Organismi internazionali</t>
  </si>
  <si>
    <t xml:space="preserve">		 6) Debiti: verso Università</t>
  </si>
  <si>
    <t xml:space="preserve">		 7) Debiti: verso studenti</t>
  </si>
  <si>
    <t xml:space="preserve">		 8) Acconti</t>
  </si>
  <si>
    <t xml:space="preserve">		 9) Debiti: verso fornitori</t>
  </si>
  <si>
    <t xml:space="preserve">		 10) Debiti: verso dipendenti</t>
  </si>
  <si>
    <t xml:space="preserve">		 11) Debiti: verso società o enti controllati</t>
  </si>
  <si>
    <t xml:space="preserve">		 12) Debiti: altri debiti</t>
  </si>
  <si>
    <t xml:space="preserve">	 E) RATEI E RISCONTI PASSIVI E CONTRIBUTI AGLI INVESTIMENTI</t>
  </si>
  <si>
    <t>e1) Contributi agli investimenti</t>
  </si>
  <si>
    <t>e2) Ratei e risconti passivi</t>
  </si>
  <si>
    <t>F) RISCONTI PASSIVI PER PROGETTI E RICERCHE IN CORSO</t>
  </si>
  <si>
    <t>f) Risconti passivi per progetti e ricerche finanziate o cofinaziate in corso</t>
  </si>
  <si>
    <t>TOTALE PASSIVO</t>
  </si>
  <si>
    <t>CONTI D'ORDINE DEL PASSIVO</t>
  </si>
  <si>
    <t>BILANCIO CONSOLIDATO - CONTO ECONOMICO</t>
  </si>
  <si>
    <t>CONTO ECONOMICO</t>
  </si>
  <si>
    <t>Rettifiche di UNIMI</t>
  </si>
  <si>
    <t>Rettifiche di Fondazione UNIMI</t>
  </si>
  <si>
    <t xml:space="preserve"> A) PROVENTI OPERATIVI</t>
  </si>
  <si>
    <t xml:space="preserve">	 I. PROVENTI PROPRI</t>
  </si>
  <si>
    <t xml:space="preserve">		 1) Proventi per la didattica</t>
  </si>
  <si>
    <t xml:space="preserve">		 2) Proventi da Ricerche commissionate e trasferimento tecnologico</t>
  </si>
  <si>
    <t xml:space="preserve">		 3) Proventi da Ricerche con finanziamenti competitivi</t>
  </si>
  <si>
    <t xml:space="preserve">	 II. CONTRIBUTI</t>
  </si>
  <si>
    <t xml:space="preserve">		 1) Contributi Miur e altre Amministrazioni centrali</t>
  </si>
  <si>
    <t xml:space="preserve">		 2) Contributi Regioni e Province autonome</t>
  </si>
  <si>
    <t xml:space="preserve">		 3) Contributi altre Amministrazioni locali</t>
  </si>
  <si>
    <t xml:space="preserve"> 4) Contributi da Unione Europea e da Resto del Mondo</t>
  </si>
  <si>
    <t xml:space="preserve">		 5) Contributi da Università</t>
  </si>
  <si>
    <t xml:space="preserve">		 6) Contributi da altri (pubblici)</t>
  </si>
  <si>
    <t xml:space="preserve">		 7) Contributi da altri (privati)</t>
  </si>
  <si>
    <t xml:space="preserve">	 III. PROVENTI PER ATTIVITA' ASSISTENZIALE</t>
  </si>
  <si>
    <t xml:space="preserve">	 IV. PROVENTI PER GESTIONE DIRETTA INTERVENTI PER IL DIRITTO ALLO STUDIO</t>
  </si>
  <si>
    <t xml:space="preserve">	 V. ALTRI PROVENTI E RICAVI DIVERSI</t>
  </si>
  <si>
    <t xml:space="preserve">	 VI. VARIAZIONE RIMANENZE</t>
  </si>
  <si>
    <t xml:space="preserve">	 VII. INCREMENTO DELLE IMMOBILIZZAZIONI PER LAVORI INTERNI</t>
  </si>
  <si>
    <t xml:space="preserve"> TOTALE PROVENTI (A)</t>
  </si>
  <si>
    <t xml:space="preserve"> B) COSTI OPERATIVI</t>
  </si>
  <si>
    <t xml:space="preserve">	 VIII. COSTI DEL PERSONALE</t>
  </si>
  <si>
    <t xml:space="preserve">		 1) Costi del personale dedicato alla ricerca e alla didattica:</t>
  </si>
  <si>
    <t xml:space="preserve">			 a) docenti / ricercatori</t>
  </si>
  <si>
    <t xml:space="preserve">			 b) collaborazioni scientifiche (collaboratori, assegnisti, ecc)</t>
  </si>
  <si>
    <t xml:space="preserve">			 c) docenti a contratto</t>
  </si>
  <si>
    <t xml:space="preserve">			 d) esperti linguistici</t>
  </si>
  <si>
    <t xml:space="preserve">			 e) altro personale dedicato alla didattica e alla ricerca</t>
  </si>
  <si>
    <t xml:space="preserve">		 2) Costi del personale dirigente e tecnico amministrativo</t>
  </si>
  <si>
    <t xml:space="preserve">	 IX. COSTI DELLA GESTIONE CORRENTE</t>
  </si>
  <si>
    <t xml:space="preserve">		 1) Costi per sostegno agli studenti</t>
  </si>
  <si>
    <t xml:space="preserve">		 2) Costi per il diritto allo studio</t>
  </si>
  <si>
    <t xml:space="preserve"> 3)		 Costi per l'attività editoriale</t>
  </si>
  <si>
    <t xml:space="preserve">		 4) Trasferimenti a partner di progetti coordinati</t>
  </si>
  <si>
    <t xml:space="preserve">		 5) Acquisto materiale consumo per laboratori</t>
  </si>
  <si>
    <t xml:space="preserve">		 6) Variazione rimanenze di materiale di consumo per laboratori</t>
  </si>
  <si>
    <t xml:space="preserve">		 7) Acquisto di libri, periodici e materiale bibliografico</t>
  </si>
  <si>
    <t xml:space="preserve">		 8) Acquisto di servizi e collaborazioni tecnico gestionali</t>
  </si>
  <si>
    <t xml:space="preserve">		 9) Acquisto altri materiali</t>
  </si>
  <si>
    <t xml:space="preserve">		 10) Variazione delle rimanenze di materiali</t>
  </si>
  <si>
    <t xml:space="preserve">		 11) Costi per godimento beni di terzi</t>
  </si>
  <si>
    <t xml:space="preserve">		 12) Altri costi</t>
  </si>
  <si>
    <t xml:space="preserve">	 X. AMMORTAMENTI E SVALUTAZIONI</t>
  </si>
  <si>
    <t xml:space="preserve">		 1) Ammortamenti immobilizzazioni immateriali</t>
  </si>
  <si>
    <t xml:space="preserve">		 2) Ammortamenti immobilizzazioni materiali</t>
  </si>
  <si>
    <t xml:space="preserve">		 3) Svalutazione immobilizzazioni</t>
  </si>
  <si>
    <t xml:space="preserve">		 4) Svalutazioni dei crediti compresi nell'attivo circolante e nelle disponibilità liquide</t>
  </si>
  <si>
    <t xml:space="preserve">	 XI. ACCANTONAMENTI PER RISCHI E ONERI</t>
  </si>
  <si>
    <t xml:space="preserve">	 XII. ONERI DIVERSI DI GESTIONE</t>
  </si>
  <si>
    <t xml:space="preserve"> TOTALE COSTI OPERATIVI (B)</t>
  </si>
  <si>
    <t xml:space="preserve"> DIFFERENZA TRA PROVENTI E COSTI OPERATIVI (A - B)</t>
  </si>
  <si>
    <t xml:space="preserve"> C) PROVENTI E ONERI FINANZIARI</t>
  </si>
  <si>
    <t xml:space="preserve">	 1) Proventi finanziari</t>
  </si>
  <si>
    <t>2) Interessi passivi e altri oneri finanziari</t>
  </si>
  <si>
    <t xml:space="preserve">	 3) Utili e perdite su cambi</t>
  </si>
  <si>
    <t xml:space="preserve"> D) RETTIFICHE DI VALORE DI ATTIVITA' FINANZIARIE</t>
  </si>
  <si>
    <t xml:space="preserve">	 1) Rivalutazioni</t>
  </si>
  <si>
    <t xml:space="preserve">	 2) Svalutazioni </t>
  </si>
  <si>
    <t xml:space="preserve"> E) PROVENTI E ONERI STRAORDINARI</t>
  </si>
  <si>
    <t xml:space="preserve">	 1) Proventi</t>
  </si>
  <si>
    <t xml:space="preserve">	 2) Oneri</t>
  </si>
  <si>
    <t xml:space="preserve"> Risultato prima delle imposte (A - B + - C + - D + - E) </t>
  </si>
  <si>
    <t xml:space="preserve"> F) IMPOSTE SUL REDDITO DELL'ESERCIZIO CORRENTI, DIFFERITE, ANTICIPATE</t>
  </si>
  <si>
    <t xml:space="preserve"> RISULTATO DELL'ESERCIZIO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</si>
</sst>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5" formatCode="_(* #,##0_);_(* \(#,##0\);_(* &quot;-&quot;??_);_(@_)"/>
    <numFmt numFmtId="166" formatCode="_-* #,##0.00\ _€_-;\-* #,##0.00\ _€_-;_-* &quot;-&quot;??\ _€_-;_-@_-"/>
    <numFmt numFmtId="167" formatCode="_-* #,##0\ _€_-;\-* #,##0\ _€_-;_-* &quot;-&quot;??\ _€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2"/>
      <color indexed="8"/>
      <name val="Calibri"/>
      <family val="2"/>
      <scheme val="minor"/>
    </font>
    <font>
      <sz val="10"/>
      <color theme="0"/>
      <name val="Calibri"/>
      <family val="2"/>
      <scheme val="minor"/>
    </font>
    <font>
      <sz val="8"/>
      <color indexed="8"/>
      <name val="Calibri"/>
      <family val="2"/>
      <scheme val="minor"/>
    </font>
    <font>
      <sz val="9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9"/>
      <name val="Calibri"/>
      <family val="2"/>
      <scheme val="minor"/>
    </font>
    <font>
      <sz val="11"/>
      <color indexed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0">
    <xf numFmtId="0" fontId="0" fillId="0" borderId="0" xfId="0"/>
    <xf numFmtId="0" fontId="3" fillId="0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5" fillId="2" borderId="3" xfId="0" applyFont="1" applyFill="1" applyBorder="1" applyAlignment="1" applyProtection="1">
      <alignment horizontal="center" vertical="center" wrapText="1"/>
    </xf>
    <xf numFmtId="0" fontId="5" fillId="2" borderId="4" xfId="0" applyFont="1" applyFill="1" applyBorder="1" applyAlignment="1" applyProtection="1">
      <alignment horizontal="center" vertical="center" wrapText="1"/>
    </xf>
    <xf numFmtId="0" fontId="5" fillId="2" borderId="5" xfId="0" applyFont="1" applyFill="1" applyBorder="1" applyAlignment="1" applyProtection="1">
      <alignment horizontal="center" vertical="center" wrapText="1"/>
    </xf>
    <xf numFmtId="165" fontId="5" fillId="2" borderId="6" xfId="1" applyNumberFormat="1" applyFont="1" applyFill="1" applyBorder="1" applyAlignment="1" applyProtection="1">
      <alignment horizontal="center" vertical="center" wrapText="1"/>
    </xf>
    <xf numFmtId="0" fontId="4" fillId="0" borderId="0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166" fontId="6" fillId="0" borderId="0" xfId="0" applyNumberFormat="1" applyFont="1" applyBorder="1" applyAlignment="1">
      <alignment vertical="center"/>
    </xf>
    <xf numFmtId="0" fontId="7" fillId="3" borderId="10" xfId="0" applyFont="1" applyFill="1" applyBorder="1" applyAlignment="1" applyProtection="1">
      <alignment horizontal="left" vertical="center" wrapText="1"/>
    </xf>
    <xf numFmtId="165" fontId="7" fillId="3" borderId="10" xfId="1" applyNumberFormat="1" applyFont="1" applyFill="1" applyBorder="1" applyAlignment="1" applyProtection="1">
      <alignment horizontal="right" vertical="center" wrapText="1"/>
    </xf>
    <xf numFmtId="165" fontId="7" fillId="3" borderId="11" xfId="1" applyNumberFormat="1" applyFont="1" applyFill="1" applyBorder="1" applyAlignment="1" applyProtection="1">
      <alignment horizontal="right" vertical="center" wrapText="1"/>
    </xf>
    <xf numFmtId="167" fontId="3" fillId="3" borderId="12" xfId="0" applyNumberFormat="1" applyFont="1" applyFill="1" applyBorder="1" applyAlignment="1">
      <alignment vertical="center"/>
    </xf>
    <xf numFmtId="166" fontId="6" fillId="3" borderId="13" xfId="0" applyNumberFormat="1" applyFont="1" applyFill="1" applyBorder="1" applyAlignment="1">
      <alignment vertical="center"/>
    </xf>
    <xf numFmtId="0" fontId="8" fillId="0" borderId="7" xfId="0" applyFont="1" applyBorder="1" applyAlignment="1" applyProtection="1">
      <alignment horizontal="left" vertical="center" wrapText="1"/>
    </xf>
    <xf numFmtId="0" fontId="8" fillId="0" borderId="7" xfId="0" applyFont="1" applyBorder="1" applyAlignment="1" applyProtection="1">
      <alignment horizontal="right" vertical="center" wrapText="1"/>
    </xf>
    <xf numFmtId="0" fontId="8" fillId="0" borderId="8" xfId="0" applyFont="1" applyBorder="1" applyAlignment="1" applyProtection="1">
      <alignment horizontal="right" vertical="center" wrapText="1"/>
    </xf>
    <xf numFmtId="166" fontId="3" fillId="0" borderId="9" xfId="0" applyNumberFormat="1" applyFont="1" applyBorder="1" applyAlignment="1">
      <alignment vertical="center"/>
    </xf>
    <xf numFmtId="167" fontId="3" fillId="0" borderId="9" xfId="0" applyNumberFormat="1" applyFont="1" applyBorder="1" applyAlignment="1">
      <alignment vertical="center"/>
    </xf>
    <xf numFmtId="0" fontId="7" fillId="0" borderId="14" xfId="0" applyFont="1" applyBorder="1" applyAlignment="1" applyProtection="1">
      <alignment horizontal="left" vertical="center" wrapText="1"/>
    </xf>
    <xf numFmtId="165" fontId="7" fillId="0" borderId="14" xfId="1" applyNumberFormat="1" applyFont="1" applyBorder="1" applyAlignment="1" applyProtection="1">
      <alignment horizontal="right" vertical="center" wrapText="1"/>
    </xf>
    <xf numFmtId="165" fontId="7" fillId="0" borderId="15" xfId="1" applyNumberFormat="1" applyFont="1" applyBorder="1" applyAlignment="1" applyProtection="1">
      <alignment horizontal="right" vertical="center" wrapText="1"/>
    </xf>
    <xf numFmtId="167" fontId="3" fillId="0" borderId="16" xfId="0" applyNumberFormat="1" applyFont="1" applyBorder="1" applyAlignment="1">
      <alignment vertical="center"/>
    </xf>
    <xf numFmtId="166" fontId="6" fillId="0" borderId="17" xfId="0" applyNumberFormat="1" applyFont="1" applyBorder="1" applyAlignment="1">
      <alignment vertical="center"/>
    </xf>
    <xf numFmtId="4" fontId="8" fillId="0" borderId="7" xfId="0" applyNumberFormat="1" applyFont="1" applyBorder="1" applyAlignment="1" applyProtection="1">
      <alignment horizontal="right" vertical="center" wrapText="1"/>
    </xf>
    <xf numFmtId="4" fontId="8" fillId="0" borderId="8" xfId="0" applyNumberFormat="1" applyFont="1" applyBorder="1" applyAlignment="1" applyProtection="1">
      <alignment horizontal="right" vertical="center" wrapText="1"/>
    </xf>
    <xf numFmtId="166" fontId="4" fillId="0" borderId="0" xfId="0" applyNumberFormat="1" applyFont="1" applyBorder="1" applyAlignment="1">
      <alignment vertical="center"/>
    </xf>
    <xf numFmtId="0" fontId="7" fillId="4" borderId="7" xfId="0" applyFont="1" applyFill="1" applyBorder="1" applyAlignment="1" applyProtection="1">
      <alignment horizontal="left" vertical="center" wrapText="1"/>
    </xf>
    <xf numFmtId="4" fontId="7" fillId="0" borderId="7" xfId="0" applyNumberFormat="1" applyFont="1" applyBorder="1" applyAlignment="1" applyProtection="1">
      <alignment horizontal="right" vertical="center" wrapText="1"/>
    </xf>
    <xf numFmtId="4" fontId="7" fillId="0" borderId="8" xfId="0" applyNumberFormat="1" applyFont="1" applyBorder="1" applyAlignment="1" applyProtection="1">
      <alignment horizontal="right" vertical="center" wrapText="1"/>
    </xf>
    <xf numFmtId="3" fontId="7" fillId="0" borderId="14" xfId="0" applyNumberFormat="1" applyFont="1" applyBorder="1" applyAlignment="1" applyProtection="1">
      <alignment horizontal="right" vertical="center" wrapText="1"/>
    </xf>
    <xf numFmtId="3" fontId="7" fillId="0" borderId="15" xfId="0" applyNumberFormat="1" applyFont="1" applyBorder="1" applyAlignment="1" applyProtection="1">
      <alignment horizontal="right" vertical="center" wrapText="1"/>
    </xf>
    <xf numFmtId="167" fontId="6" fillId="0" borderId="17" xfId="0" applyNumberFormat="1" applyFont="1" applyFill="1" applyBorder="1" applyAlignment="1">
      <alignment vertical="center"/>
    </xf>
    <xf numFmtId="0" fontId="7" fillId="0" borderId="7" xfId="0" applyFont="1" applyBorder="1" applyAlignment="1" applyProtection="1">
      <alignment horizontal="right" vertical="center" wrapText="1"/>
    </xf>
    <xf numFmtId="0" fontId="7" fillId="0" borderId="8" xfId="0" applyFont="1" applyBorder="1" applyAlignment="1" applyProtection="1">
      <alignment horizontal="right" vertical="center" wrapText="1"/>
    </xf>
    <xf numFmtId="166" fontId="3" fillId="0" borderId="16" xfId="0" applyNumberFormat="1" applyFont="1" applyBorder="1" applyAlignment="1">
      <alignment vertical="center"/>
    </xf>
    <xf numFmtId="0" fontId="7" fillId="0" borderId="7" xfId="0" applyFont="1" applyBorder="1" applyAlignment="1" applyProtection="1">
      <alignment horizontal="left" vertical="center" wrapText="1"/>
    </xf>
    <xf numFmtId="0" fontId="9" fillId="0" borderId="0" xfId="0" applyFont="1" applyBorder="1" applyAlignment="1">
      <alignment vertical="center"/>
    </xf>
    <xf numFmtId="0" fontId="7" fillId="4" borderId="7" xfId="0" applyFont="1" applyFill="1" applyBorder="1" applyAlignment="1" applyProtection="1">
      <alignment vertical="center" wrapText="1"/>
    </xf>
    <xf numFmtId="0" fontId="7" fillId="4" borderId="8" xfId="0" applyFont="1" applyFill="1" applyBorder="1" applyAlignment="1" applyProtection="1">
      <alignment vertical="center" wrapText="1"/>
    </xf>
    <xf numFmtId="0" fontId="7" fillId="5" borderId="7" xfId="0" applyFont="1" applyFill="1" applyBorder="1" applyAlignment="1" applyProtection="1">
      <alignment horizontal="left" vertical="center" wrapText="1"/>
    </xf>
    <xf numFmtId="43" fontId="7" fillId="5" borderId="7" xfId="1" applyFont="1" applyFill="1" applyBorder="1" applyAlignment="1" applyProtection="1">
      <alignment horizontal="right" vertical="center" wrapText="1"/>
    </xf>
    <xf numFmtId="43" fontId="7" fillId="5" borderId="8" xfId="1" applyFont="1" applyFill="1" applyBorder="1" applyAlignment="1" applyProtection="1">
      <alignment horizontal="right" vertical="center" wrapText="1"/>
    </xf>
    <xf numFmtId="3" fontId="8" fillId="0" borderId="8" xfId="0" applyNumberFormat="1" applyFont="1" applyBorder="1" applyAlignment="1" applyProtection="1">
      <alignment horizontal="right" vertical="center" wrapText="1"/>
    </xf>
    <xf numFmtId="0" fontId="7" fillId="3" borderId="7" xfId="0" applyFont="1" applyFill="1" applyBorder="1" applyAlignment="1" applyProtection="1">
      <alignment horizontal="left" vertical="center" wrapText="1"/>
    </xf>
    <xf numFmtId="4" fontId="7" fillId="3" borderId="7" xfId="0" applyNumberFormat="1" applyFont="1" applyFill="1" applyBorder="1" applyAlignment="1" applyProtection="1">
      <alignment horizontal="right" vertical="center" wrapText="1"/>
    </xf>
    <xf numFmtId="4" fontId="7" fillId="3" borderId="8" xfId="0" applyNumberFormat="1" applyFont="1" applyFill="1" applyBorder="1" applyAlignment="1" applyProtection="1">
      <alignment horizontal="right" vertical="center" wrapText="1"/>
    </xf>
    <xf numFmtId="166" fontId="3" fillId="3" borderId="9" xfId="0" applyNumberFormat="1" applyFont="1" applyFill="1" applyBorder="1" applyAlignment="1">
      <alignment vertical="center"/>
    </xf>
    <xf numFmtId="166" fontId="6" fillId="3" borderId="0" xfId="0" applyNumberFormat="1" applyFont="1" applyFill="1" applyBorder="1" applyAlignment="1">
      <alignment vertical="center"/>
    </xf>
    <xf numFmtId="167" fontId="3" fillId="3" borderId="9" xfId="0" applyNumberFormat="1" applyFont="1" applyFill="1" applyBorder="1" applyAlignment="1">
      <alignment vertical="center"/>
    </xf>
    <xf numFmtId="0" fontId="7" fillId="0" borderId="7" xfId="0" applyFont="1" applyFill="1" applyBorder="1" applyAlignment="1" applyProtection="1">
      <alignment horizontal="left" vertical="center" wrapText="1"/>
    </xf>
    <xf numFmtId="3" fontId="5" fillId="2" borderId="3" xfId="0" applyNumberFormat="1" applyFont="1" applyFill="1" applyBorder="1" applyAlignment="1" applyProtection="1">
      <alignment horizontal="right" vertical="center" wrapText="1"/>
    </xf>
    <xf numFmtId="3" fontId="5" fillId="2" borderId="4" xfId="0" applyNumberFormat="1" applyFont="1" applyFill="1" applyBorder="1" applyAlignment="1" applyProtection="1">
      <alignment horizontal="right" vertical="center" wrapText="1"/>
    </xf>
    <xf numFmtId="3" fontId="5" fillId="2" borderId="5" xfId="0" applyNumberFormat="1" applyFont="1" applyFill="1" applyBorder="1" applyAlignment="1" applyProtection="1">
      <alignment horizontal="right" vertical="center" wrapText="1"/>
    </xf>
    <xf numFmtId="3" fontId="5" fillId="2" borderId="6" xfId="0" applyNumberFormat="1" applyFont="1" applyFill="1" applyBorder="1" applyAlignment="1" applyProtection="1">
      <alignment horizontal="right" vertical="center" wrapText="1"/>
    </xf>
    <xf numFmtId="167" fontId="5" fillId="2" borderId="5" xfId="0" applyNumberFormat="1" applyFont="1" applyFill="1" applyBorder="1" applyAlignment="1" applyProtection="1">
      <alignment horizontal="right" vertical="center" wrapText="1"/>
    </xf>
    <xf numFmtId="4" fontId="4" fillId="0" borderId="0" xfId="0" applyNumberFormat="1" applyFont="1" applyBorder="1" applyAlignment="1">
      <alignment vertical="center"/>
    </xf>
    <xf numFmtId="0" fontId="7" fillId="6" borderId="3" xfId="0" applyFont="1" applyFill="1" applyBorder="1" applyAlignment="1" applyProtection="1">
      <alignment horizontal="left" vertical="center" wrapText="1"/>
    </xf>
    <xf numFmtId="3" fontId="7" fillId="6" borderId="3" xfId="0" applyNumberFormat="1" applyFont="1" applyFill="1" applyBorder="1" applyAlignment="1" applyProtection="1">
      <alignment horizontal="right" vertical="center" wrapText="1"/>
    </xf>
    <xf numFmtId="3" fontId="7" fillId="6" borderId="4" xfId="0" applyNumberFormat="1" applyFont="1" applyFill="1" applyBorder="1" applyAlignment="1" applyProtection="1">
      <alignment horizontal="right" vertical="center" wrapText="1"/>
    </xf>
    <xf numFmtId="3" fontId="7" fillId="6" borderId="5" xfId="0" applyNumberFormat="1" applyFont="1" applyFill="1" applyBorder="1" applyAlignment="1" applyProtection="1">
      <alignment horizontal="right" vertical="center" wrapText="1"/>
    </xf>
    <xf numFmtId="3" fontId="7" fillId="6" borderId="6" xfId="0" applyNumberFormat="1" applyFont="1" applyFill="1" applyBorder="1" applyAlignment="1" applyProtection="1">
      <alignment horizontal="right" vertical="center" wrapText="1"/>
    </xf>
    <xf numFmtId="167" fontId="7" fillId="6" borderId="5" xfId="0" applyNumberFormat="1" applyFont="1" applyFill="1" applyBorder="1" applyAlignment="1" applyProtection="1">
      <alignment horizontal="right" vertical="center" wrapText="1"/>
    </xf>
    <xf numFmtId="167" fontId="4" fillId="0" borderId="0" xfId="0" applyNumberFormat="1" applyFont="1" applyBorder="1" applyAlignment="1">
      <alignment vertical="center"/>
    </xf>
    <xf numFmtId="0" fontId="10" fillId="0" borderId="0" xfId="0" applyFont="1" applyBorder="1" applyAlignment="1" applyProtection="1">
      <alignment horizontal="left" vertical="center" wrapText="1"/>
    </xf>
    <xf numFmtId="0" fontId="10" fillId="0" borderId="0" xfId="0" applyFont="1" applyBorder="1" applyAlignment="1" applyProtection="1">
      <alignment horizontal="right" vertical="center" wrapText="1"/>
    </xf>
    <xf numFmtId="166" fontId="3" fillId="0" borderId="0" xfId="0" applyNumberFormat="1" applyFont="1" applyBorder="1" applyAlignment="1">
      <alignment vertical="center"/>
    </xf>
    <xf numFmtId="167" fontId="3" fillId="0" borderId="0" xfId="0" applyNumberFormat="1" applyFont="1" applyBorder="1" applyAlignment="1">
      <alignment vertical="center"/>
    </xf>
    <xf numFmtId="43" fontId="4" fillId="0" borderId="0" xfId="0" applyNumberFormat="1" applyFont="1" applyBorder="1" applyAlignment="1">
      <alignment vertical="center"/>
    </xf>
    <xf numFmtId="165" fontId="3" fillId="3" borderId="12" xfId="0" applyNumberFormat="1" applyFont="1" applyFill="1" applyBorder="1" applyAlignment="1">
      <alignment vertical="center"/>
    </xf>
    <xf numFmtId="165" fontId="7" fillId="3" borderId="13" xfId="1" applyNumberFormat="1" applyFont="1" applyFill="1" applyBorder="1" applyAlignment="1" applyProtection="1">
      <alignment horizontal="right" vertical="center" wrapText="1"/>
    </xf>
    <xf numFmtId="165" fontId="8" fillId="0" borderId="7" xfId="0" applyNumberFormat="1" applyFont="1" applyBorder="1" applyAlignment="1" applyProtection="1">
      <alignment horizontal="right" vertical="center" wrapText="1"/>
    </xf>
    <xf numFmtId="165" fontId="8" fillId="0" borderId="8" xfId="0" applyNumberFormat="1" applyFont="1" applyBorder="1" applyAlignment="1" applyProtection="1">
      <alignment horizontal="right" vertical="center" wrapText="1"/>
    </xf>
    <xf numFmtId="165" fontId="3" fillId="0" borderId="9" xfId="0" applyNumberFormat="1" applyFont="1" applyBorder="1" applyAlignment="1">
      <alignment vertical="center"/>
    </xf>
    <xf numFmtId="165" fontId="7" fillId="0" borderId="14" xfId="0" applyNumberFormat="1" applyFont="1" applyBorder="1" applyAlignment="1" applyProtection="1">
      <alignment horizontal="right" vertical="center" wrapText="1"/>
    </xf>
    <xf numFmtId="165" fontId="7" fillId="0" borderId="15" xfId="0" applyNumberFormat="1" applyFont="1" applyBorder="1" applyAlignment="1" applyProtection="1">
      <alignment horizontal="right" vertical="center" wrapText="1"/>
    </xf>
    <xf numFmtId="165" fontId="3" fillId="0" borderId="16" xfId="0" applyNumberFormat="1" applyFont="1" applyBorder="1" applyAlignment="1">
      <alignment vertical="center"/>
    </xf>
    <xf numFmtId="165" fontId="7" fillId="0" borderId="14" xfId="1" applyNumberFormat="1" applyFont="1" applyFill="1" applyBorder="1" applyAlignment="1" applyProtection="1">
      <alignment horizontal="right" vertical="center" wrapText="1"/>
    </xf>
    <xf numFmtId="165" fontId="6" fillId="0" borderId="7" xfId="0" applyNumberFormat="1" applyFont="1" applyBorder="1" applyAlignment="1">
      <alignment vertical="center"/>
    </xf>
    <xf numFmtId="165" fontId="6" fillId="0" borderId="8" xfId="0" applyNumberFormat="1" applyFont="1" applyBorder="1" applyAlignment="1">
      <alignment vertical="center"/>
    </xf>
    <xf numFmtId="165" fontId="7" fillId="0" borderId="7" xfId="0" applyNumberFormat="1" applyFont="1" applyBorder="1" applyAlignment="1" applyProtection="1">
      <alignment horizontal="right" vertical="center" wrapText="1"/>
    </xf>
    <xf numFmtId="165" fontId="7" fillId="0" borderId="8" xfId="0" applyNumberFormat="1" applyFont="1" applyBorder="1" applyAlignment="1" applyProtection="1">
      <alignment horizontal="right" vertical="center" wrapText="1"/>
    </xf>
    <xf numFmtId="167" fontId="6" fillId="0" borderId="17" xfId="0" applyNumberFormat="1" applyFont="1" applyBorder="1" applyAlignment="1">
      <alignment vertical="center"/>
    </xf>
    <xf numFmtId="0" fontId="4" fillId="0" borderId="7" xfId="0" applyFont="1" applyBorder="1" applyAlignment="1">
      <alignment vertical="center"/>
    </xf>
    <xf numFmtId="165" fontId="7" fillId="0" borderId="7" xfId="1" applyNumberFormat="1" applyFont="1" applyFill="1" applyBorder="1" applyAlignment="1" applyProtection="1">
      <alignment horizontal="right" vertical="center" wrapText="1"/>
    </xf>
    <xf numFmtId="165" fontId="7" fillId="0" borderId="8" xfId="1" applyNumberFormat="1" applyFont="1" applyBorder="1" applyAlignment="1" applyProtection="1">
      <alignment horizontal="right" vertical="center" wrapText="1"/>
    </xf>
    <xf numFmtId="165" fontId="7" fillId="0" borderId="7" xfId="0" applyNumberFormat="1" applyFont="1" applyBorder="1" applyAlignment="1" applyProtection="1">
      <alignment horizontal="center" vertical="center" wrapText="1"/>
    </xf>
    <xf numFmtId="165" fontId="7" fillId="0" borderId="8" xfId="0" applyNumberFormat="1" applyFont="1" applyBorder="1" applyAlignment="1" applyProtection="1">
      <alignment horizontal="center" vertical="center" wrapText="1"/>
    </xf>
    <xf numFmtId="165" fontId="7" fillId="3" borderId="10" xfId="0" applyNumberFormat="1" applyFont="1" applyFill="1" applyBorder="1" applyAlignment="1" applyProtection="1">
      <alignment horizontal="right" vertical="center" wrapText="1"/>
    </xf>
    <xf numFmtId="165" fontId="7" fillId="3" borderId="11" xfId="0" applyNumberFormat="1" applyFont="1" applyFill="1" applyBorder="1" applyAlignment="1" applyProtection="1">
      <alignment horizontal="right" vertical="center" wrapText="1"/>
    </xf>
    <xf numFmtId="167" fontId="6" fillId="0" borderId="13" xfId="0" applyNumberFormat="1" applyFont="1" applyFill="1" applyBorder="1" applyAlignment="1">
      <alignment vertical="center"/>
    </xf>
    <xf numFmtId="0" fontId="6" fillId="0" borderId="7" xfId="0" applyFont="1" applyBorder="1" applyAlignment="1">
      <alignment horizontal="center" vertical="center"/>
    </xf>
    <xf numFmtId="165" fontId="6" fillId="0" borderId="7" xfId="0" applyNumberFormat="1" applyFont="1" applyBorder="1" applyAlignment="1">
      <alignment horizontal="center" vertical="center"/>
    </xf>
    <xf numFmtId="165" fontId="6" fillId="0" borderId="8" xfId="0" applyNumberFormat="1" applyFont="1" applyBorder="1" applyAlignment="1">
      <alignment horizontal="center" vertical="center"/>
    </xf>
    <xf numFmtId="0" fontId="7" fillId="3" borderId="3" xfId="0" applyFont="1" applyFill="1" applyBorder="1" applyAlignment="1" applyProtection="1">
      <alignment horizontal="left" vertical="center" wrapText="1"/>
    </xf>
    <xf numFmtId="3" fontId="7" fillId="3" borderId="3" xfId="0" applyNumberFormat="1" applyFont="1" applyFill="1" applyBorder="1" applyAlignment="1" applyProtection="1">
      <alignment horizontal="right" vertical="center" wrapText="1"/>
    </xf>
    <xf numFmtId="3" fontId="7" fillId="3" borderId="4" xfId="0" applyNumberFormat="1" applyFont="1" applyFill="1" applyBorder="1" applyAlignment="1" applyProtection="1">
      <alignment horizontal="right" vertical="center" wrapText="1"/>
    </xf>
    <xf numFmtId="3" fontId="3" fillId="3" borderId="5" xfId="0" applyNumberFormat="1" applyFont="1" applyFill="1" applyBorder="1" applyAlignment="1">
      <alignment vertical="center"/>
    </xf>
    <xf numFmtId="3" fontId="6" fillId="3" borderId="6" xfId="0" applyNumberFormat="1" applyFont="1" applyFill="1" applyBorder="1" applyAlignment="1">
      <alignment vertical="center"/>
    </xf>
    <xf numFmtId="165" fontId="4" fillId="0" borderId="0" xfId="1" applyNumberFormat="1" applyFont="1" applyBorder="1" applyAlignment="1">
      <alignment vertical="center"/>
    </xf>
    <xf numFmtId="3" fontId="3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2" fillId="2" borderId="3" xfId="0" applyFont="1" applyFill="1" applyBorder="1" applyAlignment="1" applyProtection="1">
      <alignment horizontal="center" vertical="center" wrapText="1"/>
    </xf>
    <xf numFmtId="0" fontId="5" fillId="2" borderId="18" xfId="0" applyFont="1" applyFill="1" applyBorder="1" applyAlignment="1" applyProtection="1">
      <alignment horizontal="center" vertical="center" wrapText="1"/>
    </xf>
    <xf numFmtId="0" fontId="11" fillId="0" borderId="0" xfId="0" applyFont="1" applyBorder="1"/>
    <xf numFmtId="0" fontId="12" fillId="3" borderId="14" xfId="0" applyFont="1" applyFill="1" applyBorder="1" applyAlignment="1" applyProtection="1">
      <alignment horizontal="left" vertical="center" wrapText="1"/>
    </xf>
    <xf numFmtId="0" fontId="13" fillId="3" borderId="14" xfId="0" applyFont="1" applyFill="1" applyBorder="1" applyAlignment="1" applyProtection="1">
      <alignment horizontal="right" vertical="center" wrapText="1"/>
    </xf>
    <xf numFmtId="0" fontId="13" fillId="3" borderId="15" xfId="0" applyFont="1" applyFill="1" applyBorder="1" applyAlignment="1" applyProtection="1">
      <alignment horizontal="right" vertical="center" wrapText="1"/>
    </xf>
    <xf numFmtId="0" fontId="11" fillId="3" borderId="16" xfId="0" applyFont="1" applyFill="1" applyBorder="1"/>
    <xf numFmtId="165" fontId="11" fillId="3" borderId="17" xfId="1" applyNumberFormat="1" applyFont="1" applyFill="1" applyBorder="1"/>
    <xf numFmtId="0" fontId="11" fillId="3" borderId="19" xfId="0" applyFont="1" applyFill="1" applyBorder="1"/>
    <xf numFmtId="0" fontId="14" fillId="0" borderId="7" xfId="0" applyFont="1" applyBorder="1" applyAlignment="1" applyProtection="1">
      <alignment horizontal="left" vertical="center" wrapText="1"/>
    </xf>
    <xf numFmtId="165" fontId="14" fillId="0" borderId="7" xfId="1" applyNumberFormat="1" applyFont="1" applyBorder="1" applyAlignment="1" applyProtection="1">
      <alignment horizontal="right" vertical="center" wrapText="1"/>
    </xf>
    <xf numFmtId="165" fontId="14" fillId="0" borderId="8" xfId="1" applyNumberFormat="1" applyFont="1" applyBorder="1" applyAlignment="1" applyProtection="1">
      <alignment horizontal="right" vertical="center" wrapText="1"/>
    </xf>
    <xf numFmtId="166" fontId="11" fillId="0" borderId="9" xfId="0" applyNumberFormat="1" applyFont="1" applyBorder="1"/>
    <xf numFmtId="165" fontId="11" fillId="0" borderId="0" xfId="1" applyNumberFormat="1" applyFont="1" applyBorder="1"/>
    <xf numFmtId="167" fontId="11" fillId="0" borderId="9" xfId="0" applyNumberFormat="1" applyFont="1" applyBorder="1"/>
    <xf numFmtId="167" fontId="11" fillId="0" borderId="20" xfId="0" applyNumberFormat="1" applyFont="1" applyBorder="1"/>
    <xf numFmtId="0" fontId="13" fillId="0" borderId="7" xfId="0" applyFont="1" applyBorder="1" applyAlignment="1" applyProtection="1">
      <alignment horizontal="left" vertical="center" wrapText="1"/>
    </xf>
    <xf numFmtId="4" fontId="13" fillId="0" borderId="7" xfId="0" applyNumberFormat="1" applyFont="1" applyBorder="1" applyAlignment="1" applyProtection="1">
      <alignment horizontal="right" vertical="center" wrapText="1"/>
    </xf>
    <xf numFmtId="4" fontId="13" fillId="0" borderId="8" xfId="0" applyNumberFormat="1" applyFont="1" applyBorder="1" applyAlignment="1" applyProtection="1">
      <alignment horizontal="right" vertical="center" wrapText="1"/>
    </xf>
    <xf numFmtId="43" fontId="14" fillId="0" borderId="8" xfId="1" applyFont="1" applyBorder="1" applyAlignment="1" applyProtection="1">
      <alignment horizontal="right" vertical="center" wrapText="1"/>
    </xf>
    <xf numFmtId="0" fontId="13" fillId="0" borderId="7" xfId="0" applyFont="1" applyFill="1" applyBorder="1" applyAlignment="1" applyProtection="1">
      <alignment horizontal="left" vertical="center" wrapText="1"/>
    </xf>
    <xf numFmtId="3" fontId="14" fillId="0" borderId="7" xfId="0" applyNumberFormat="1" applyFont="1" applyBorder="1" applyAlignment="1" applyProtection="1">
      <alignment horizontal="right" vertical="center" wrapText="1"/>
    </xf>
    <xf numFmtId="3" fontId="14" fillId="0" borderId="8" xfId="0" applyNumberFormat="1" applyFont="1" applyBorder="1" applyAlignment="1" applyProtection="1">
      <alignment horizontal="right" vertical="center" wrapText="1"/>
    </xf>
    <xf numFmtId="165" fontId="15" fillId="0" borderId="0" xfId="1" applyNumberFormat="1" applyFont="1" applyBorder="1"/>
    <xf numFmtId="0" fontId="15" fillId="0" borderId="0" xfId="0" applyFont="1" applyBorder="1"/>
    <xf numFmtId="165" fontId="15" fillId="0" borderId="0" xfId="1" applyNumberFormat="1" applyFont="1" applyFill="1" applyBorder="1"/>
    <xf numFmtId="166" fontId="15" fillId="0" borderId="0" xfId="0" applyNumberFormat="1" applyFont="1" applyBorder="1"/>
    <xf numFmtId="165" fontId="15" fillId="0" borderId="0" xfId="0" applyNumberFormat="1" applyFont="1" applyBorder="1"/>
    <xf numFmtId="0" fontId="2" fillId="2" borderId="10" xfId="0" applyFont="1" applyFill="1" applyBorder="1" applyAlignment="1" applyProtection="1">
      <alignment horizontal="left" vertical="center" wrapText="1"/>
    </xf>
    <xf numFmtId="3" fontId="2" fillId="2" borderId="10" xfId="0" applyNumberFormat="1" applyFont="1" applyFill="1" applyBorder="1" applyAlignment="1" applyProtection="1">
      <alignment horizontal="right" vertical="center" wrapText="1"/>
    </xf>
    <xf numFmtId="3" fontId="2" fillId="2" borderId="11" xfId="0" applyNumberFormat="1" applyFont="1" applyFill="1" applyBorder="1" applyAlignment="1" applyProtection="1">
      <alignment horizontal="right" vertical="center" wrapText="1"/>
    </xf>
    <xf numFmtId="3" fontId="2" fillId="2" borderId="12" xfId="0" applyNumberFormat="1" applyFont="1" applyFill="1" applyBorder="1" applyAlignment="1" applyProtection="1">
      <alignment horizontal="right" vertical="center" wrapText="1"/>
    </xf>
    <xf numFmtId="165" fontId="2" fillId="2" borderId="13" xfId="1" applyNumberFormat="1" applyFont="1" applyFill="1" applyBorder="1" applyAlignment="1" applyProtection="1">
      <alignment horizontal="right" vertical="center" wrapText="1"/>
    </xf>
    <xf numFmtId="3" fontId="2" fillId="2" borderId="21" xfId="0" applyNumberFormat="1" applyFont="1" applyFill="1" applyBorder="1" applyAlignment="1" applyProtection="1">
      <alignment horizontal="right" vertical="center" wrapText="1"/>
    </xf>
    <xf numFmtId="166" fontId="11" fillId="0" borderId="0" xfId="0" applyNumberFormat="1" applyFont="1" applyBorder="1"/>
    <xf numFmtId="0" fontId="12" fillId="3" borderId="10" xfId="0" applyFont="1" applyFill="1" applyBorder="1" applyAlignment="1" applyProtection="1">
      <alignment horizontal="left" vertical="center" wrapText="1"/>
    </xf>
    <xf numFmtId="0" fontId="13" fillId="3" borderId="10" xfId="0" applyFont="1" applyFill="1" applyBorder="1" applyAlignment="1" applyProtection="1">
      <alignment horizontal="right" vertical="center" wrapText="1"/>
    </xf>
    <xf numFmtId="0" fontId="13" fillId="3" borderId="11" xfId="0" applyFont="1" applyFill="1" applyBorder="1" applyAlignment="1" applyProtection="1">
      <alignment horizontal="right" vertical="center" wrapText="1"/>
    </xf>
    <xf numFmtId="166" fontId="11" fillId="3" borderId="12" xfId="0" applyNumberFormat="1" applyFont="1" applyFill="1" applyBorder="1"/>
    <xf numFmtId="165" fontId="11" fillId="3" borderId="13" xfId="1" applyNumberFormat="1" applyFont="1" applyFill="1" applyBorder="1"/>
    <xf numFmtId="166" fontId="11" fillId="3" borderId="21" xfId="0" applyNumberFormat="1" applyFont="1" applyFill="1" applyBorder="1"/>
    <xf numFmtId="165" fontId="11" fillId="0" borderId="9" xfId="0" applyNumberFormat="1" applyFont="1" applyBorder="1"/>
    <xf numFmtId="165" fontId="11" fillId="0" borderId="20" xfId="0" applyNumberFormat="1" applyFont="1" applyBorder="1"/>
    <xf numFmtId="165" fontId="13" fillId="0" borderId="7" xfId="0" applyNumberFormat="1" applyFont="1" applyBorder="1" applyAlignment="1" applyProtection="1">
      <alignment horizontal="right" vertical="center" wrapText="1"/>
    </xf>
    <xf numFmtId="165" fontId="13" fillId="0" borderId="8" xfId="0" applyNumberFormat="1" applyFont="1" applyBorder="1" applyAlignment="1" applyProtection="1">
      <alignment horizontal="right" vertical="center" wrapText="1"/>
    </xf>
    <xf numFmtId="165" fontId="14" fillId="0" borderId="7" xfId="0" applyNumberFormat="1" applyFont="1" applyBorder="1" applyAlignment="1" applyProtection="1">
      <alignment horizontal="right" vertical="center" wrapText="1"/>
    </xf>
    <xf numFmtId="165" fontId="14" fillId="0" borderId="8" xfId="0" applyNumberFormat="1" applyFont="1" applyBorder="1" applyAlignment="1" applyProtection="1">
      <alignment horizontal="right" vertical="center" wrapText="1"/>
    </xf>
    <xf numFmtId="165" fontId="14" fillId="0" borderId="7" xfId="1" applyNumberFormat="1" applyFont="1" applyFill="1" applyBorder="1" applyAlignment="1" applyProtection="1">
      <alignment horizontal="right" vertical="center" wrapText="1"/>
    </xf>
    <xf numFmtId="165" fontId="13" fillId="0" borderId="7" xfId="0" applyNumberFormat="1" applyFont="1" applyFill="1" applyBorder="1" applyAlignment="1" applyProtection="1">
      <alignment horizontal="right" vertical="center" wrapText="1"/>
    </xf>
    <xf numFmtId="165" fontId="11" fillId="0" borderId="0" xfId="0" applyNumberFormat="1" applyFont="1" applyBorder="1"/>
    <xf numFmtId="43" fontId="2" fillId="2" borderId="10" xfId="1" applyFont="1" applyFill="1" applyBorder="1" applyAlignment="1" applyProtection="1">
      <alignment horizontal="left" vertical="center" wrapText="1"/>
    </xf>
    <xf numFmtId="167" fontId="11" fillId="0" borderId="0" xfId="0" applyNumberFormat="1" applyFont="1" applyBorder="1"/>
    <xf numFmtId="3" fontId="12" fillId="3" borderId="10" xfId="1" applyNumberFormat="1" applyFont="1" applyFill="1" applyBorder="1" applyAlignment="1" applyProtection="1">
      <alignment horizontal="right" vertical="center" wrapText="1"/>
    </xf>
    <xf numFmtId="3" fontId="12" fillId="3" borderId="11" xfId="1" applyNumberFormat="1" applyFont="1" applyFill="1" applyBorder="1" applyAlignment="1" applyProtection="1">
      <alignment horizontal="right" vertical="center" wrapText="1"/>
    </xf>
    <xf numFmtId="3" fontId="11" fillId="3" borderId="12" xfId="0" applyNumberFormat="1" applyFont="1" applyFill="1" applyBorder="1"/>
    <xf numFmtId="3" fontId="11" fillId="3" borderId="21" xfId="0" applyNumberFormat="1" applyFont="1" applyFill="1" applyBorder="1"/>
    <xf numFmtId="3" fontId="13" fillId="0" borderId="7" xfId="0" applyNumberFormat="1" applyFont="1" applyBorder="1" applyAlignment="1" applyProtection="1">
      <alignment horizontal="right" vertical="center" wrapText="1"/>
    </xf>
    <xf numFmtId="3" fontId="13" fillId="0" borderId="8" xfId="0" applyNumberFormat="1" applyFont="1" applyBorder="1" applyAlignment="1" applyProtection="1">
      <alignment horizontal="right" vertical="center" wrapText="1"/>
    </xf>
    <xf numFmtId="3" fontId="11" fillId="0" borderId="9" xfId="0" applyNumberFormat="1" applyFont="1" applyBorder="1"/>
    <xf numFmtId="3" fontId="11" fillId="0" borderId="20" xfId="0" applyNumberFormat="1" applyFont="1" applyBorder="1"/>
    <xf numFmtId="3" fontId="12" fillId="3" borderId="10" xfId="0" applyNumberFormat="1" applyFont="1" applyFill="1" applyBorder="1" applyAlignment="1" applyProtection="1">
      <alignment horizontal="right" vertical="center" wrapText="1"/>
    </xf>
    <xf numFmtId="3" fontId="12" fillId="3" borderId="11" xfId="0" applyNumberFormat="1" applyFont="1" applyFill="1" applyBorder="1" applyAlignment="1" applyProtection="1">
      <alignment horizontal="right" vertical="center" wrapText="1"/>
    </xf>
    <xf numFmtId="165" fontId="15" fillId="3" borderId="13" xfId="1" applyNumberFormat="1" applyFont="1" applyFill="1" applyBorder="1"/>
    <xf numFmtId="0" fontId="16" fillId="0" borderId="7" xfId="0" applyFont="1" applyFill="1" applyBorder="1" applyAlignment="1" applyProtection="1">
      <alignment horizontal="left" vertical="center" wrapText="1"/>
    </xf>
    <xf numFmtId="3" fontId="16" fillId="0" borderId="7" xfId="0" applyNumberFormat="1" applyFont="1" applyFill="1" applyBorder="1" applyAlignment="1" applyProtection="1">
      <alignment horizontal="right" vertical="center" wrapText="1"/>
    </xf>
    <xf numFmtId="3" fontId="16" fillId="0" borderId="8" xfId="0" applyNumberFormat="1" applyFont="1" applyFill="1" applyBorder="1" applyAlignment="1" applyProtection="1">
      <alignment horizontal="right" vertical="center" wrapText="1"/>
    </xf>
    <xf numFmtId="165" fontId="11" fillId="0" borderId="0" xfId="1" applyNumberFormat="1" applyFont="1" applyFill="1" applyBorder="1"/>
    <xf numFmtId="0" fontId="11" fillId="0" borderId="0" xfId="0" applyFont="1" applyFill="1" applyBorder="1"/>
    <xf numFmtId="0" fontId="2" fillId="2" borderId="22" xfId="0" applyFont="1" applyFill="1" applyBorder="1" applyAlignment="1" applyProtection="1">
      <alignment horizontal="left" vertical="center" wrapText="1"/>
    </xf>
    <xf numFmtId="3" fontId="2" fillId="2" borderId="22" xfId="0" applyNumberFormat="1" applyFont="1" applyFill="1" applyBorder="1" applyAlignment="1" applyProtection="1">
      <alignment horizontal="right" vertical="center" wrapText="1"/>
    </xf>
    <xf numFmtId="3" fontId="2" fillId="2" borderId="23" xfId="0" applyNumberFormat="1" applyFont="1" applyFill="1" applyBorder="1" applyAlignment="1" applyProtection="1">
      <alignment horizontal="right" vertical="center" wrapText="1"/>
    </xf>
    <xf numFmtId="3" fontId="2" fillId="2" borderId="24" xfId="0" applyNumberFormat="1" applyFont="1" applyFill="1" applyBorder="1" applyAlignment="1" applyProtection="1">
      <alignment horizontal="right" vertical="center" wrapText="1"/>
    </xf>
    <xf numFmtId="3" fontId="2" fillId="2" borderId="25" xfId="0" applyNumberFormat="1" applyFont="1" applyFill="1" applyBorder="1" applyAlignment="1" applyProtection="1">
      <alignment horizontal="right" vertical="center" wrapText="1"/>
    </xf>
    <xf numFmtId="3" fontId="2" fillId="2" borderId="26" xfId="0" applyNumberFormat="1" applyFont="1" applyFill="1" applyBorder="1" applyAlignment="1" applyProtection="1">
      <alignment horizontal="right" vertical="center" wrapText="1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4"/>
  <sheetViews>
    <sheetView workbookViewId="0">
      <selection activeCell="J27" sqref="J27"/>
    </sheetView>
  </sheetViews>
  <sheetFormatPr defaultRowHeight="15.75" x14ac:dyDescent="0.25"/>
  <cols>
    <col min="1" max="1" width="68" style="8" customWidth="1"/>
    <col min="2" max="2" width="17.7109375" style="8" customWidth="1"/>
    <col min="3" max="3" width="18.28515625" style="8" customWidth="1"/>
    <col min="4" max="4" width="21" style="105" customWidth="1"/>
    <col min="5" max="6" width="19.140625" style="103" customWidth="1"/>
    <col min="7" max="8" width="19.42578125" style="105" customWidth="1"/>
    <col min="9" max="9" width="16" style="8" bestFit="1" customWidth="1"/>
    <col min="10" max="10" width="15.85546875" style="8" bestFit="1" customWidth="1"/>
    <col min="11" max="11" width="13.28515625" style="8" customWidth="1"/>
    <col min="12" max="12" width="16" style="8" bestFit="1" customWidth="1"/>
    <col min="13" max="16384" width="9.140625" style="8"/>
  </cols>
  <sheetData>
    <row r="1" spans="1:12" s="3" customFormat="1" ht="33.75" customHeight="1" thickBot="1" x14ac:dyDescent="0.3">
      <c r="A1" s="1" t="s">
        <v>0</v>
      </c>
      <c r="B1" s="2"/>
      <c r="C1" s="2"/>
      <c r="D1" s="2"/>
      <c r="E1" s="2"/>
      <c r="F1" s="2"/>
      <c r="G1" s="2"/>
      <c r="H1" s="2"/>
    </row>
    <row r="2" spans="1:12" ht="32.25" thickBot="1" x14ac:dyDescent="0.3">
      <c r="A2" s="4" t="s">
        <v>1</v>
      </c>
      <c r="B2" s="4" t="s">
        <v>2</v>
      </c>
      <c r="C2" s="5" t="s">
        <v>3</v>
      </c>
      <c r="D2" s="6" t="s">
        <v>4</v>
      </c>
      <c r="E2" s="7" t="s">
        <v>5</v>
      </c>
      <c r="F2" s="7" t="s">
        <v>6</v>
      </c>
      <c r="G2" s="6" t="s">
        <v>7</v>
      </c>
      <c r="H2" s="6" t="s">
        <v>8</v>
      </c>
    </row>
    <row r="3" spans="1:12" ht="18" customHeight="1" x14ac:dyDescent="0.25">
      <c r="A3" s="9"/>
      <c r="B3" s="9"/>
      <c r="C3" s="10"/>
      <c r="D3" s="11"/>
      <c r="E3" s="12"/>
      <c r="F3" s="12"/>
      <c r="G3" s="11"/>
      <c r="H3" s="11"/>
    </row>
    <row r="4" spans="1:12" ht="18" customHeight="1" x14ac:dyDescent="0.25">
      <c r="A4" s="13" t="s">
        <v>9</v>
      </c>
      <c r="B4" s="14">
        <f>B6+B14+B24</f>
        <v>312976320</v>
      </c>
      <c r="C4" s="15">
        <f>C6+C14+C24</f>
        <v>199869</v>
      </c>
      <c r="D4" s="16">
        <f>+B4+C4</f>
        <v>313176189</v>
      </c>
      <c r="E4" s="17"/>
      <c r="F4" s="17"/>
      <c r="G4" s="16">
        <f>G6+G14+G24</f>
        <v>313116189</v>
      </c>
      <c r="H4" s="16">
        <v>308138978.63</v>
      </c>
    </row>
    <row r="5" spans="1:12" ht="18" customHeight="1" x14ac:dyDescent="0.25">
      <c r="A5" s="18"/>
      <c r="B5" s="19"/>
      <c r="C5" s="20"/>
      <c r="D5" s="21"/>
      <c r="E5" s="12"/>
      <c r="F5" s="12"/>
      <c r="G5" s="22">
        <f t="shared" ref="G5:G23" si="0">+D5+E5-F5</f>
        <v>0</v>
      </c>
      <c r="H5" s="22">
        <v>0</v>
      </c>
    </row>
    <row r="6" spans="1:12" ht="18" customHeight="1" x14ac:dyDescent="0.25">
      <c r="A6" s="23" t="s">
        <v>10</v>
      </c>
      <c r="B6" s="24">
        <f>B8+B9+B10+B11+B12</f>
        <v>6316186</v>
      </c>
      <c r="C6" s="25">
        <v>7200</v>
      </c>
      <c r="D6" s="26">
        <f>+B6+C6</f>
        <v>6323386</v>
      </c>
      <c r="E6" s="27"/>
      <c r="F6" s="27"/>
      <c r="G6" s="26">
        <f t="shared" si="0"/>
        <v>6323386</v>
      </c>
      <c r="H6" s="26">
        <v>1292863.48</v>
      </c>
    </row>
    <row r="7" spans="1:12" ht="18" customHeight="1" x14ac:dyDescent="0.25">
      <c r="A7" s="18"/>
      <c r="B7" s="19"/>
      <c r="C7" s="20"/>
      <c r="D7" s="21"/>
      <c r="E7" s="12"/>
      <c r="F7" s="12"/>
      <c r="G7" s="22">
        <f t="shared" si="0"/>
        <v>0</v>
      </c>
      <c r="H7" s="22">
        <v>0</v>
      </c>
    </row>
    <row r="8" spans="1:12" ht="18" hidden="1" customHeight="1" x14ac:dyDescent="0.25">
      <c r="A8" s="18" t="s">
        <v>11</v>
      </c>
      <c r="B8" s="28">
        <v>0</v>
      </c>
      <c r="C8" s="29">
        <v>0</v>
      </c>
      <c r="D8" s="21">
        <f t="shared" ref="D8:D59" si="1">+B8+C8</f>
        <v>0</v>
      </c>
      <c r="E8" s="12"/>
      <c r="F8" s="12"/>
      <c r="G8" s="22">
        <f t="shared" si="0"/>
        <v>0</v>
      </c>
      <c r="H8" s="22">
        <v>0</v>
      </c>
    </row>
    <row r="9" spans="1:12" ht="18" hidden="1" customHeight="1" x14ac:dyDescent="0.25">
      <c r="A9" s="18" t="s">
        <v>12</v>
      </c>
      <c r="B9" s="28">
        <v>798141</v>
      </c>
      <c r="C9" s="29">
        <v>0</v>
      </c>
      <c r="D9" s="21">
        <f t="shared" si="1"/>
        <v>798141</v>
      </c>
      <c r="E9" s="12"/>
      <c r="F9" s="12"/>
      <c r="G9" s="22">
        <f t="shared" si="0"/>
        <v>798141</v>
      </c>
      <c r="H9" s="22">
        <v>596076.77</v>
      </c>
    </row>
    <row r="10" spans="1:12" ht="18" hidden="1" customHeight="1" x14ac:dyDescent="0.25">
      <c r="A10" s="18" t="s">
        <v>13</v>
      </c>
      <c r="B10" s="28">
        <v>107439</v>
      </c>
      <c r="C10" s="29">
        <v>0</v>
      </c>
      <c r="D10" s="21">
        <f t="shared" si="1"/>
        <v>107439</v>
      </c>
      <c r="E10" s="12"/>
      <c r="F10" s="12"/>
      <c r="G10" s="22">
        <f t="shared" si="0"/>
        <v>107439</v>
      </c>
      <c r="H10" s="22">
        <v>125599.31</v>
      </c>
      <c r="L10" s="30"/>
    </row>
    <row r="11" spans="1:12" ht="18" hidden="1" customHeight="1" x14ac:dyDescent="0.25">
      <c r="A11" s="18" t="s">
        <v>14</v>
      </c>
      <c r="B11" s="28">
        <v>4913292</v>
      </c>
      <c r="C11" s="29">
        <v>0</v>
      </c>
      <c r="D11" s="21">
        <f t="shared" si="1"/>
        <v>4913292</v>
      </c>
      <c r="E11" s="12"/>
      <c r="F11" s="12"/>
      <c r="G11" s="22">
        <f t="shared" si="0"/>
        <v>4913292</v>
      </c>
      <c r="H11" s="22">
        <v>0</v>
      </c>
      <c r="I11" s="30"/>
    </row>
    <row r="12" spans="1:12" ht="18" hidden="1" customHeight="1" x14ac:dyDescent="0.25">
      <c r="A12" s="18" t="s">
        <v>15</v>
      </c>
      <c r="B12" s="28">
        <v>497314</v>
      </c>
      <c r="C12" s="29">
        <v>0</v>
      </c>
      <c r="D12" s="21">
        <f t="shared" si="1"/>
        <v>497314</v>
      </c>
      <c r="E12" s="12"/>
      <c r="F12" s="12"/>
      <c r="G12" s="22">
        <f t="shared" si="0"/>
        <v>497314</v>
      </c>
      <c r="H12" s="22">
        <v>562700.4</v>
      </c>
    </row>
    <row r="13" spans="1:12" ht="18" hidden="1" customHeight="1" x14ac:dyDescent="0.25">
      <c r="A13" s="31"/>
      <c r="B13" s="32"/>
      <c r="C13" s="33"/>
      <c r="D13" s="21">
        <f t="shared" si="1"/>
        <v>0</v>
      </c>
      <c r="E13" s="12"/>
      <c r="F13" s="12"/>
      <c r="G13" s="22">
        <f t="shared" si="0"/>
        <v>0</v>
      </c>
      <c r="H13" s="22">
        <v>0</v>
      </c>
    </row>
    <row r="14" spans="1:12" ht="18" customHeight="1" x14ac:dyDescent="0.25">
      <c r="A14" s="23" t="s">
        <v>16</v>
      </c>
      <c r="B14" s="24">
        <f>B16+B17+B18+B19+B20+B21+B22</f>
        <v>306177405</v>
      </c>
      <c r="C14" s="25">
        <v>92215</v>
      </c>
      <c r="D14" s="26">
        <f t="shared" si="1"/>
        <v>306269620</v>
      </c>
      <c r="E14" s="27"/>
      <c r="F14" s="27"/>
      <c r="G14" s="26">
        <f t="shared" si="0"/>
        <v>306269620</v>
      </c>
      <c r="H14" s="26">
        <v>306294692</v>
      </c>
    </row>
    <row r="15" spans="1:12" ht="18" customHeight="1" x14ac:dyDescent="0.25">
      <c r="A15" s="18"/>
      <c r="B15" s="19"/>
      <c r="C15" s="20"/>
      <c r="D15" s="21"/>
      <c r="E15" s="12"/>
      <c r="F15" s="12"/>
      <c r="G15" s="22">
        <f t="shared" si="0"/>
        <v>0</v>
      </c>
      <c r="H15" s="22">
        <v>0</v>
      </c>
    </row>
    <row r="16" spans="1:12" ht="18" hidden="1" customHeight="1" x14ac:dyDescent="0.25">
      <c r="A16" s="18" t="s">
        <v>17</v>
      </c>
      <c r="B16" s="28">
        <v>161188664</v>
      </c>
      <c r="C16" s="29">
        <v>0</v>
      </c>
      <c r="D16" s="21">
        <f t="shared" si="1"/>
        <v>161188664</v>
      </c>
      <c r="E16" s="12"/>
      <c r="F16" s="12"/>
      <c r="G16" s="22">
        <f t="shared" si="0"/>
        <v>161188664</v>
      </c>
      <c r="H16" s="22">
        <v>165241506.40000001</v>
      </c>
    </row>
    <row r="17" spans="1:8" ht="18" hidden="1" customHeight="1" x14ac:dyDescent="0.25">
      <c r="A17" s="18" t="s">
        <v>18</v>
      </c>
      <c r="B17" s="28">
        <v>9162513</v>
      </c>
      <c r="C17" s="29">
        <v>0</v>
      </c>
      <c r="D17" s="21">
        <f t="shared" si="1"/>
        <v>9162513</v>
      </c>
      <c r="E17" s="12"/>
      <c r="F17" s="12"/>
      <c r="G17" s="22">
        <f t="shared" si="0"/>
        <v>9162513</v>
      </c>
      <c r="H17" s="22">
        <v>7931024.6500000004</v>
      </c>
    </row>
    <row r="18" spans="1:8" ht="18" hidden="1" customHeight="1" x14ac:dyDescent="0.25">
      <c r="A18" s="18" t="s">
        <v>19</v>
      </c>
      <c r="B18" s="28">
        <v>19204439</v>
      </c>
      <c r="C18" s="29">
        <v>0</v>
      </c>
      <c r="D18" s="21">
        <f t="shared" si="1"/>
        <v>19204439</v>
      </c>
      <c r="E18" s="12"/>
      <c r="F18" s="12"/>
      <c r="G18" s="22">
        <f t="shared" si="0"/>
        <v>19204439</v>
      </c>
      <c r="H18" s="22">
        <v>19482058.66</v>
      </c>
    </row>
    <row r="19" spans="1:8" ht="18" hidden="1" customHeight="1" x14ac:dyDescent="0.25">
      <c r="A19" s="18" t="s">
        <v>20</v>
      </c>
      <c r="B19" s="28">
        <v>33864967</v>
      </c>
      <c r="C19" s="29">
        <v>0</v>
      </c>
      <c r="D19" s="21">
        <f t="shared" si="1"/>
        <v>33864967</v>
      </c>
      <c r="E19" s="12"/>
      <c r="F19" s="12"/>
      <c r="G19" s="22">
        <f t="shared" si="0"/>
        <v>33864967</v>
      </c>
      <c r="H19" s="22">
        <v>33426249.41</v>
      </c>
    </row>
    <row r="20" spans="1:8" ht="18" hidden="1" customHeight="1" x14ac:dyDescent="0.25">
      <c r="A20" s="18" t="s">
        <v>21</v>
      </c>
      <c r="B20" s="28">
        <v>4887846</v>
      </c>
      <c r="C20" s="29">
        <v>0</v>
      </c>
      <c r="D20" s="21">
        <f t="shared" si="1"/>
        <v>4887846</v>
      </c>
      <c r="E20" s="12"/>
      <c r="F20" s="12"/>
      <c r="G20" s="22">
        <f t="shared" si="0"/>
        <v>4887846</v>
      </c>
      <c r="H20" s="22">
        <v>4498994.55</v>
      </c>
    </row>
    <row r="21" spans="1:8" ht="18" hidden="1" customHeight="1" x14ac:dyDescent="0.25">
      <c r="A21" s="18" t="s">
        <v>22</v>
      </c>
      <c r="B21" s="28">
        <v>77732894</v>
      </c>
      <c r="C21" s="29">
        <v>0</v>
      </c>
      <c r="D21" s="21">
        <f t="shared" si="1"/>
        <v>77732894</v>
      </c>
      <c r="E21" s="12"/>
      <c r="F21" s="12"/>
      <c r="G21" s="22">
        <f t="shared" si="0"/>
        <v>77732894</v>
      </c>
      <c r="H21" s="22">
        <v>75408657.090000004</v>
      </c>
    </row>
    <row r="22" spans="1:8" ht="18" hidden="1" customHeight="1" x14ac:dyDescent="0.25">
      <c r="A22" s="18" t="s">
        <v>23</v>
      </c>
      <c r="B22" s="28">
        <v>136082</v>
      </c>
      <c r="C22" s="29">
        <v>0</v>
      </c>
      <c r="D22" s="21">
        <f t="shared" si="1"/>
        <v>136082</v>
      </c>
      <c r="E22" s="12"/>
      <c r="F22" s="12"/>
      <c r="G22" s="22">
        <f t="shared" si="0"/>
        <v>136082</v>
      </c>
      <c r="H22" s="22">
        <v>195366.24</v>
      </c>
    </row>
    <row r="23" spans="1:8" ht="18" hidden="1" customHeight="1" x14ac:dyDescent="0.25">
      <c r="A23" s="31"/>
      <c r="B23" s="32"/>
      <c r="C23" s="33"/>
      <c r="D23" s="21">
        <f t="shared" si="1"/>
        <v>0</v>
      </c>
      <c r="E23" s="12"/>
      <c r="F23" s="12"/>
      <c r="G23" s="22">
        <f t="shared" si="0"/>
        <v>0</v>
      </c>
      <c r="H23" s="22">
        <v>0</v>
      </c>
    </row>
    <row r="24" spans="1:8" ht="18" customHeight="1" x14ac:dyDescent="0.25">
      <c r="A24" s="23" t="s">
        <v>24</v>
      </c>
      <c r="B24" s="34">
        <v>482729</v>
      </c>
      <c r="C24" s="35">
        <v>100454</v>
      </c>
      <c r="D24" s="26">
        <f t="shared" si="1"/>
        <v>583183</v>
      </c>
      <c r="E24" s="36">
        <v>60000</v>
      </c>
      <c r="F24" s="36"/>
      <c r="G24" s="26">
        <f>+D24-E24-F24</f>
        <v>523183</v>
      </c>
      <c r="H24" s="26">
        <v>551423.15</v>
      </c>
    </row>
    <row r="25" spans="1:8" ht="18" customHeight="1" x14ac:dyDescent="0.25">
      <c r="A25" s="18"/>
      <c r="B25" s="28"/>
      <c r="C25" s="29"/>
      <c r="D25" s="21">
        <f t="shared" si="1"/>
        <v>0</v>
      </c>
      <c r="E25" s="12"/>
      <c r="F25" s="12"/>
      <c r="G25" s="22">
        <f>+D25+E25-F25</f>
        <v>0</v>
      </c>
      <c r="H25" s="22">
        <v>0</v>
      </c>
    </row>
    <row r="26" spans="1:8" ht="18" hidden="1" customHeight="1" x14ac:dyDescent="0.25">
      <c r="A26" s="31"/>
      <c r="B26" s="32"/>
      <c r="C26" s="33"/>
      <c r="D26" s="21"/>
      <c r="E26" s="12"/>
      <c r="F26" s="12"/>
      <c r="G26" s="22">
        <f>+D26+E26-F26</f>
        <v>0</v>
      </c>
      <c r="H26" s="22">
        <v>0</v>
      </c>
    </row>
    <row r="27" spans="1:8" ht="18" customHeight="1" x14ac:dyDescent="0.25">
      <c r="A27" s="13" t="s">
        <v>25</v>
      </c>
      <c r="B27" s="14">
        <f>B29+B31+B43+B45</f>
        <v>722331742</v>
      </c>
      <c r="C27" s="15">
        <f>C29+C31+C43+C45</f>
        <v>2107177</v>
      </c>
      <c r="D27" s="16">
        <f t="shared" si="1"/>
        <v>724438919</v>
      </c>
      <c r="E27" s="17"/>
      <c r="F27" s="17"/>
      <c r="G27" s="16">
        <f>G28+G29+G31+G45</f>
        <v>723867400</v>
      </c>
      <c r="H27" s="16">
        <v>608484630.73000002</v>
      </c>
    </row>
    <row r="28" spans="1:8" ht="18" customHeight="1" x14ac:dyDescent="0.25">
      <c r="A28" s="32"/>
      <c r="B28" s="37"/>
      <c r="C28" s="38"/>
      <c r="D28" s="21"/>
      <c r="E28" s="12"/>
      <c r="F28" s="12"/>
      <c r="G28" s="21">
        <f>+D28+E28-F28</f>
        <v>0</v>
      </c>
      <c r="H28" s="21">
        <v>0</v>
      </c>
    </row>
    <row r="29" spans="1:8" ht="18" customHeight="1" x14ac:dyDescent="0.25">
      <c r="A29" s="23" t="s">
        <v>26</v>
      </c>
      <c r="B29" s="34">
        <v>214711</v>
      </c>
      <c r="C29" s="35">
        <v>0</v>
      </c>
      <c r="D29" s="26">
        <f t="shared" si="1"/>
        <v>214711</v>
      </c>
      <c r="E29" s="27"/>
      <c r="F29" s="27"/>
      <c r="G29" s="26">
        <f>+D29+E29-F29</f>
        <v>214711</v>
      </c>
      <c r="H29" s="26">
        <v>22720.42</v>
      </c>
    </row>
    <row r="30" spans="1:8" ht="18" customHeight="1" x14ac:dyDescent="0.25">
      <c r="A30" s="18"/>
      <c r="B30" s="28"/>
      <c r="C30" s="29"/>
      <c r="D30" s="21"/>
      <c r="E30" s="12"/>
      <c r="F30" s="12"/>
      <c r="G30" s="22">
        <f>+D30+E30-F30</f>
        <v>0</v>
      </c>
      <c r="H30" s="22">
        <v>0</v>
      </c>
    </row>
    <row r="31" spans="1:8" ht="18" customHeight="1" x14ac:dyDescent="0.25">
      <c r="A31" s="23" t="s">
        <v>27</v>
      </c>
      <c r="B31" s="24">
        <f>B33+B34+B35+B36+B37+B38+B39+B40+B41</f>
        <v>263158366</v>
      </c>
      <c r="C31" s="25">
        <v>1144559</v>
      </c>
      <c r="D31" s="26">
        <f t="shared" si="1"/>
        <v>264302925</v>
      </c>
      <c r="E31" s="36">
        <v>64281</v>
      </c>
      <c r="F31" s="36">
        <v>507238</v>
      </c>
      <c r="G31" s="26">
        <f>+D31-E31-F31</f>
        <v>263731406</v>
      </c>
      <c r="H31" s="26">
        <v>228943227.95999998</v>
      </c>
    </row>
    <row r="32" spans="1:8" ht="18" customHeight="1" x14ac:dyDescent="0.25">
      <c r="A32" s="18"/>
      <c r="B32" s="19"/>
      <c r="C32" s="20"/>
      <c r="D32" s="21"/>
      <c r="E32" s="12"/>
      <c r="F32" s="12"/>
      <c r="G32" s="22">
        <f t="shared" ref="G32:G57" si="2">+D32+E32-F32</f>
        <v>0</v>
      </c>
      <c r="H32" s="22">
        <v>0</v>
      </c>
    </row>
    <row r="33" spans="1:10" ht="18" hidden="1" customHeight="1" x14ac:dyDescent="0.25">
      <c r="A33" s="18" t="s">
        <v>28</v>
      </c>
      <c r="B33" s="28">
        <v>24307054</v>
      </c>
      <c r="C33" s="29">
        <v>0</v>
      </c>
      <c r="D33" s="21">
        <f t="shared" si="1"/>
        <v>24307054</v>
      </c>
      <c r="E33" s="12"/>
      <c r="F33" s="12"/>
      <c r="G33" s="22">
        <f t="shared" si="2"/>
        <v>24307054</v>
      </c>
      <c r="H33" s="22">
        <v>49743521.899999999</v>
      </c>
    </row>
    <row r="34" spans="1:10" ht="18" hidden="1" customHeight="1" x14ac:dyDescent="0.25">
      <c r="A34" s="18" t="s">
        <v>29</v>
      </c>
      <c r="B34" s="28">
        <v>35913176</v>
      </c>
      <c r="C34" s="29">
        <v>0</v>
      </c>
      <c r="D34" s="21">
        <f t="shared" si="1"/>
        <v>35913176</v>
      </c>
      <c r="E34" s="12"/>
      <c r="F34" s="12"/>
      <c r="G34" s="22">
        <f t="shared" si="2"/>
        <v>35913176</v>
      </c>
      <c r="H34" s="22">
        <v>14726259.109999999</v>
      </c>
    </row>
    <row r="35" spans="1:10" ht="18" hidden="1" customHeight="1" x14ac:dyDescent="0.25">
      <c r="A35" s="18" t="s">
        <v>30</v>
      </c>
      <c r="B35" s="28">
        <v>4578200</v>
      </c>
      <c r="C35" s="29">
        <v>0</v>
      </c>
      <c r="D35" s="21">
        <f t="shared" si="1"/>
        <v>4578200</v>
      </c>
      <c r="E35" s="12"/>
      <c r="F35" s="12"/>
      <c r="G35" s="22">
        <f t="shared" si="2"/>
        <v>4578200</v>
      </c>
      <c r="H35" s="22">
        <v>427812.65</v>
      </c>
    </row>
    <row r="36" spans="1:10" ht="18" hidden="1" customHeight="1" x14ac:dyDescent="0.25">
      <c r="A36" s="18" t="s">
        <v>31</v>
      </c>
      <c r="B36" s="28">
        <v>45822280</v>
      </c>
      <c r="C36" s="29">
        <v>0</v>
      </c>
      <c r="D36" s="21">
        <f t="shared" si="1"/>
        <v>45822280</v>
      </c>
      <c r="E36" s="12"/>
      <c r="F36" s="12"/>
      <c r="G36" s="22">
        <f t="shared" si="2"/>
        <v>45822280</v>
      </c>
      <c r="H36" s="22">
        <v>24334206.059999999</v>
      </c>
    </row>
    <row r="37" spans="1:10" ht="18" hidden="1" customHeight="1" x14ac:dyDescent="0.25">
      <c r="A37" s="18" t="s">
        <v>32</v>
      </c>
      <c r="B37" s="28">
        <v>1704382</v>
      </c>
      <c r="C37" s="29">
        <v>0</v>
      </c>
      <c r="D37" s="21">
        <f t="shared" si="1"/>
        <v>1704382</v>
      </c>
      <c r="E37" s="12"/>
      <c r="F37" s="12"/>
      <c r="G37" s="22">
        <f t="shared" si="2"/>
        <v>1704382</v>
      </c>
      <c r="H37" s="22">
        <v>1667494.73</v>
      </c>
    </row>
    <row r="38" spans="1:10" ht="18" hidden="1" customHeight="1" x14ac:dyDescent="0.25">
      <c r="A38" s="18" t="s">
        <v>33</v>
      </c>
      <c r="B38" s="28">
        <v>105696406</v>
      </c>
      <c r="C38" s="29">
        <v>0</v>
      </c>
      <c r="D38" s="21">
        <f t="shared" si="1"/>
        <v>105696406</v>
      </c>
      <c r="E38" s="12"/>
      <c r="F38" s="12"/>
      <c r="G38" s="22">
        <f t="shared" si="2"/>
        <v>105696406</v>
      </c>
      <c r="H38" s="22">
        <v>93843687.069999993</v>
      </c>
    </row>
    <row r="39" spans="1:10" ht="18" hidden="1" customHeight="1" x14ac:dyDescent="0.25">
      <c r="A39" s="18" t="s">
        <v>34</v>
      </c>
      <c r="B39" s="28">
        <v>0</v>
      </c>
      <c r="C39" s="29">
        <v>0</v>
      </c>
      <c r="D39" s="21">
        <f t="shared" si="1"/>
        <v>0</v>
      </c>
      <c r="E39" s="12"/>
      <c r="F39" s="12"/>
      <c r="G39" s="22">
        <f t="shared" si="2"/>
        <v>0</v>
      </c>
      <c r="H39" s="22">
        <v>0</v>
      </c>
    </row>
    <row r="40" spans="1:10" ht="18" hidden="1" customHeight="1" x14ac:dyDescent="0.25">
      <c r="A40" s="18" t="s">
        <v>35</v>
      </c>
      <c r="B40" s="28">
        <v>11194247</v>
      </c>
      <c r="C40" s="29">
        <v>0</v>
      </c>
      <c r="D40" s="21">
        <f t="shared" si="1"/>
        <v>11194247</v>
      </c>
      <c r="E40" s="12"/>
      <c r="F40" s="12"/>
      <c r="G40" s="22">
        <f t="shared" si="2"/>
        <v>11194247</v>
      </c>
      <c r="H40" s="22">
        <v>8567762.6500000004</v>
      </c>
    </row>
    <row r="41" spans="1:10" ht="18" hidden="1" customHeight="1" x14ac:dyDescent="0.25">
      <c r="A41" s="18" t="s">
        <v>36</v>
      </c>
      <c r="B41" s="28">
        <v>33942621</v>
      </c>
      <c r="C41" s="29">
        <v>0</v>
      </c>
      <c r="D41" s="21">
        <f t="shared" si="1"/>
        <v>33942621</v>
      </c>
      <c r="E41" s="12"/>
      <c r="F41" s="12"/>
      <c r="G41" s="22">
        <f t="shared" si="2"/>
        <v>33942621</v>
      </c>
      <c r="H41" s="22">
        <v>35563437.789999999</v>
      </c>
    </row>
    <row r="42" spans="1:10" ht="18" hidden="1" customHeight="1" x14ac:dyDescent="0.25">
      <c r="A42" s="31"/>
      <c r="B42" s="32"/>
      <c r="C42" s="33"/>
      <c r="D42" s="21">
        <f t="shared" si="1"/>
        <v>0</v>
      </c>
      <c r="E42" s="12"/>
      <c r="F42" s="12"/>
      <c r="G42" s="22">
        <f t="shared" si="2"/>
        <v>0</v>
      </c>
      <c r="H42" s="22">
        <v>0</v>
      </c>
    </row>
    <row r="43" spans="1:10" ht="18" customHeight="1" x14ac:dyDescent="0.25">
      <c r="A43" s="23" t="s">
        <v>37</v>
      </c>
      <c r="B43" s="34">
        <v>0</v>
      </c>
      <c r="C43" s="35">
        <v>0</v>
      </c>
      <c r="D43" s="39">
        <v>0</v>
      </c>
      <c r="E43" s="27"/>
      <c r="F43" s="27"/>
      <c r="G43" s="26">
        <f t="shared" si="2"/>
        <v>0</v>
      </c>
      <c r="H43" s="26">
        <v>0</v>
      </c>
    </row>
    <row r="44" spans="1:10" ht="18" customHeight="1" x14ac:dyDescent="0.25">
      <c r="A44" s="40"/>
      <c r="B44" s="32"/>
      <c r="C44" s="33"/>
      <c r="D44" s="21"/>
      <c r="E44" s="12"/>
      <c r="F44" s="12"/>
      <c r="G44" s="22">
        <f t="shared" si="2"/>
        <v>0</v>
      </c>
      <c r="H44" s="22">
        <v>0</v>
      </c>
    </row>
    <row r="45" spans="1:10" ht="18" customHeight="1" x14ac:dyDescent="0.25">
      <c r="A45" s="23" t="s">
        <v>38</v>
      </c>
      <c r="B45" s="24">
        <f>B47+B48</f>
        <v>458958665</v>
      </c>
      <c r="C45" s="25">
        <v>962618</v>
      </c>
      <c r="D45" s="26">
        <f t="shared" si="1"/>
        <v>459921283</v>
      </c>
      <c r="E45" s="27"/>
      <c r="F45" s="27"/>
      <c r="G45" s="26">
        <f t="shared" si="2"/>
        <v>459921283</v>
      </c>
      <c r="H45" s="26">
        <v>379518682.35000002</v>
      </c>
      <c r="J45" s="41"/>
    </row>
    <row r="46" spans="1:10" ht="18" hidden="1" customHeight="1" x14ac:dyDescent="0.25">
      <c r="A46" s="18"/>
      <c r="B46" s="19"/>
      <c r="C46" s="20"/>
      <c r="D46" s="21"/>
      <c r="E46" s="12"/>
      <c r="F46" s="12"/>
      <c r="G46" s="22">
        <f t="shared" si="2"/>
        <v>0</v>
      </c>
      <c r="H46" s="22">
        <v>0</v>
      </c>
    </row>
    <row r="47" spans="1:10" ht="18" hidden="1" customHeight="1" x14ac:dyDescent="0.25">
      <c r="A47" s="18" t="s">
        <v>39</v>
      </c>
      <c r="B47" s="28">
        <v>458924686</v>
      </c>
      <c r="C47" s="29">
        <v>0</v>
      </c>
      <c r="D47" s="21">
        <f t="shared" si="1"/>
        <v>458924686</v>
      </c>
      <c r="E47" s="12"/>
      <c r="F47" s="12"/>
      <c r="G47" s="22">
        <f t="shared" si="2"/>
        <v>458924686</v>
      </c>
      <c r="H47" s="22">
        <v>378407023</v>
      </c>
    </row>
    <row r="48" spans="1:10" ht="18" hidden="1" customHeight="1" x14ac:dyDescent="0.25">
      <c r="A48" s="18" t="s">
        <v>40</v>
      </c>
      <c r="B48" s="28">
        <v>33979</v>
      </c>
      <c r="C48" s="29">
        <v>0</v>
      </c>
      <c r="D48" s="21">
        <f t="shared" si="1"/>
        <v>33979</v>
      </c>
      <c r="E48" s="12"/>
      <c r="F48" s="12"/>
      <c r="G48" s="22">
        <f t="shared" si="2"/>
        <v>33979</v>
      </c>
      <c r="H48" s="22">
        <v>22556.35</v>
      </c>
    </row>
    <row r="49" spans="1:10" ht="18" customHeight="1" x14ac:dyDescent="0.25">
      <c r="A49" s="42"/>
      <c r="B49" s="42"/>
      <c r="C49" s="43"/>
      <c r="D49" s="21">
        <f t="shared" si="1"/>
        <v>0</v>
      </c>
      <c r="E49" s="12"/>
      <c r="F49" s="12"/>
      <c r="G49" s="22">
        <f t="shared" si="2"/>
        <v>0</v>
      </c>
      <c r="H49" s="22">
        <v>0</v>
      </c>
    </row>
    <row r="50" spans="1:10" ht="18" customHeight="1" x14ac:dyDescent="0.25">
      <c r="A50" s="13" t="s">
        <v>41</v>
      </c>
      <c r="B50" s="14">
        <f>B52</f>
        <v>12836685</v>
      </c>
      <c r="C50" s="15">
        <v>219875</v>
      </c>
      <c r="D50" s="16">
        <f t="shared" si="1"/>
        <v>13056560</v>
      </c>
      <c r="E50" s="17"/>
      <c r="F50" s="17"/>
      <c r="G50" s="16">
        <f t="shared" si="2"/>
        <v>13056560</v>
      </c>
      <c r="H50" s="16">
        <v>10375127.720000001</v>
      </c>
    </row>
    <row r="51" spans="1:10" ht="18" customHeight="1" x14ac:dyDescent="0.25">
      <c r="A51" s="44"/>
      <c r="B51" s="45"/>
      <c r="C51" s="46"/>
      <c r="D51" s="21">
        <f t="shared" si="1"/>
        <v>0</v>
      </c>
      <c r="E51" s="12"/>
      <c r="F51" s="12"/>
      <c r="G51" s="22">
        <f t="shared" si="2"/>
        <v>0</v>
      </c>
      <c r="H51" s="22">
        <v>0</v>
      </c>
    </row>
    <row r="52" spans="1:10" ht="18" customHeight="1" x14ac:dyDescent="0.25">
      <c r="A52" s="18" t="s">
        <v>42</v>
      </c>
      <c r="B52" s="28">
        <v>12836685</v>
      </c>
      <c r="C52" s="47">
        <v>0</v>
      </c>
      <c r="D52" s="21">
        <f t="shared" si="1"/>
        <v>12836685</v>
      </c>
      <c r="E52" s="12"/>
      <c r="F52" s="12"/>
      <c r="G52" s="22">
        <f t="shared" si="2"/>
        <v>12836685</v>
      </c>
      <c r="H52" s="22">
        <v>10307476.720000001</v>
      </c>
    </row>
    <row r="53" spans="1:10" ht="18" customHeight="1" x14ac:dyDescent="0.25">
      <c r="A53" s="18"/>
      <c r="B53" s="28"/>
      <c r="C53" s="29"/>
      <c r="D53" s="21">
        <f t="shared" si="1"/>
        <v>0</v>
      </c>
      <c r="E53" s="12"/>
      <c r="F53" s="12"/>
      <c r="G53" s="22">
        <f t="shared" si="2"/>
        <v>0</v>
      </c>
      <c r="H53" s="22">
        <v>0</v>
      </c>
    </row>
    <row r="54" spans="1:10" ht="18" customHeight="1" x14ac:dyDescent="0.25">
      <c r="A54" s="48" t="s">
        <v>43</v>
      </c>
      <c r="B54" s="49">
        <f>B56</f>
        <v>1063014</v>
      </c>
      <c r="C54" s="50">
        <f>C56</f>
        <v>0</v>
      </c>
      <c r="D54" s="51">
        <f t="shared" si="1"/>
        <v>1063014</v>
      </c>
      <c r="E54" s="52"/>
      <c r="F54" s="52"/>
      <c r="G54" s="53">
        <f t="shared" si="2"/>
        <v>1063014</v>
      </c>
      <c r="H54" s="53">
        <v>703174.14</v>
      </c>
    </row>
    <row r="55" spans="1:10" ht="18" customHeight="1" x14ac:dyDescent="0.25">
      <c r="A55" s="54"/>
      <c r="B55" s="28"/>
      <c r="C55" s="29"/>
      <c r="D55" s="21">
        <f t="shared" si="1"/>
        <v>0</v>
      </c>
      <c r="E55" s="12"/>
      <c r="F55" s="12"/>
      <c r="G55" s="22">
        <f t="shared" si="2"/>
        <v>0</v>
      </c>
      <c r="H55" s="22">
        <v>0</v>
      </c>
    </row>
    <row r="56" spans="1:10" ht="18" customHeight="1" x14ac:dyDescent="0.25">
      <c r="A56" s="18" t="s">
        <v>44</v>
      </c>
      <c r="B56" s="28">
        <v>1063014</v>
      </c>
      <c r="C56" s="29">
        <v>0</v>
      </c>
      <c r="D56" s="21">
        <f t="shared" si="1"/>
        <v>1063014</v>
      </c>
      <c r="E56" s="12"/>
      <c r="F56" s="12"/>
      <c r="G56" s="22">
        <f t="shared" si="2"/>
        <v>1063014</v>
      </c>
      <c r="H56" s="22">
        <v>703174.14</v>
      </c>
    </row>
    <row r="57" spans="1:10" ht="18" customHeight="1" thickBot="1" x14ac:dyDescent="0.3">
      <c r="A57" s="31"/>
      <c r="B57" s="32"/>
      <c r="C57" s="33"/>
      <c r="D57" s="21"/>
      <c r="E57" s="12"/>
      <c r="F57" s="12"/>
      <c r="G57" s="22">
        <f t="shared" si="2"/>
        <v>0</v>
      </c>
      <c r="H57" s="22">
        <v>0</v>
      </c>
    </row>
    <row r="58" spans="1:10" ht="18" customHeight="1" thickBot="1" x14ac:dyDescent="0.3">
      <c r="A58" s="4" t="s">
        <v>45</v>
      </c>
      <c r="B58" s="55">
        <f>B4+B27+B50+B54</f>
        <v>1049207761</v>
      </c>
      <c r="C58" s="56">
        <f>C4+C27+C50+C54</f>
        <v>2526921</v>
      </c>
      <c r="D58" s="57">
        <f t="shared" si="1"/>
        <v>1051734682</v>
      </c>
      <c r="E58" s="58">
        <f>SUM(E4:E57)</f>
        <v>124281</v>
      </c>
      <c r="F58" s="58">
        <f>SUM(F4:F57)</f>
        <v>507238</v>
      </c>
      <c r="G58" s="59">
        <f>+D58-E58-F58</f>
        <v>1051103163</v>
      </c>
      <c r="H58" s="59">
        <v>927701911.22000003</v>
      </c>
      <c r="I58" s="60"/>
    </row>
    <row r="59" spans="1:10" ht="18" customHeight="1" thickBot="1" x14ac:dyDescent="0.3">
      <c r="A59" s="61" t="s">
        <v>46</v>
      </c>
      <c r="B59" s="62">
        <v>279821860</v>
      </c>
      <c r="C59" s="63">
        <v>0</v>
      </c>
      <c r="D59" s="64">
        <f t="shared" si="1"/>
        <v>279821860</v>
      </c>
      <c r="E59" s="65"/>
      <c r="F59" s="65"/>
      <c r="G59" s="66">
        <f>+D59+E59-F59</f>
        <v>279821860</v>
      </c>
      <c r="H59" s="66">
        <v>279701992.16000003</v>
      </c>
      <c r="J59" s="67"/>
    </row>
    <row r="60" spans="1:10" x14ac:dyDescent="0.25">
      <c r="A60" s="68"/>
      <c r="B60" s="69"/>
      <c r="C60" s="69"/>
      <c r="D60" s="70"/>
      <c r="E60" s="12"/>
      <c r="F60" s="12"/>
      <c r="G60" s="71"/>
      <c r="H60" s="71"/>
      <c r="J60" s="67"/>
    </row>
    <row r="61" spans="1:10" ht="16.5" thickBot="1" x14ac:dyDescent="0.3">
      <c r="A61" s="68"/>
      <c r="B61" s="69"/>
      <c r="C61" s="69"/>
      <c r="D61" s="70"/>
      <c r="E61" s="12"/>
      <c r="F61" s="12"/>
      <c r="G61" s="70"/>
      <c r="H61" s="70"/>
    </row>
    <row r="62" spans="1:10" ht="34.5" customHeight="1" thickBot="1" x14ac:dyDescent="0.3">
      <c r="A62" s="4" t="s">
        <v>47</v>
      </c>
      <c r="B62" s="4" t="s">
        <v>2</v>
      </c>
      <c r="C62" s="5" t="s">
        <v>3</v>
      </c>
      <c r="D62" s="6" t="s">
        <v>4</v>
      </c>
      <c r="E62" s="7" t="s">
        <v>5</v>
      </c>
      <c r="F62" s="7" t="s">
        <v>6</v>
      </c>
      <c r="G62" s="6" t="s">
        <v>7</v>
      </c>
      <c r="H62" s="6" t="s">
        <v>8</v>
      </c>
    </row>
    <row r="63" spans="1:10" ht="18" customHeight="1" x14ac:dyDescent="0.25">
      <c r="A63" s="9"/>
      <c r="B63" s="19"/>
      <c r="C63" s="20"/>
      <c r="D63" s="21"/>
      <c r="E63" s="12"/>
      <c r="F63" s="12"/>
      <c r="G63" s="21">
        <f>+D63+E63-F63</f>
        <v>0</v>
      </c>
      <c r="H63" s="21">
        <v>0</v>
      </c>
      <c r="J63" s="72"/>
    </row>
    <row r="64" spans="1:10" ht="18" customHeight="1" x14ac:dyDescent="0.25">
      <c r="A64" s="13" t="s">
        <v>48</v>
      </c>
      <c r="B64" s="14">
        <f>B66+B68+B74+B75</f>
        <v>550242930.12</v>
      </c>
      <c r="C64" s="15">
        <f>C66+C68+C74</f>
        <v>1661162</v>
      </c>
      <c r="D64" s="73">
        <f>+B64+C64</f>
        <v>551904092.12</v>
      </c>
      <c r="E64" s="17"/>
      <c r="F64" s="74">
        <f>F66+F68+F74</f>
        <v>60000</v>
      </c>
      <c r="G64" s="16">
        <f>G66+G68+G74</f>
        <v>551844092.12</v>
      </c>
      <c r="H64" s="16">
        <v>532750886.99000001</v>
      </c>
    </row>
    <row r="65" spans="1:8" ht="18" customHeight="1" x14ac:dyDescent="0.25">
      <c r="A65" s="18"/>
      <c r="B65" s="75"/>
      <c r="C65" s="76"/>
      <c r="D65" s="77"/>
      <c r="E65" s="12"/>
      <c r="F65" s="12"/>
      <c r="G65" s="22">
        <f t="shared" ref="G65:G73" si="3">+D65+E65-F65</f>
        <v>0</v>
      </c>
      <c r="H65" s="22">
        <v>0</v>
      </c>
    </row>
    <row r="66" spans="1:8" ht="18" customHeight="1" x14ac:dyDescent="0.25">
      <c r="A66" s="23" t="s">
        <v>49</v>
      </c>
      <c r="B66" s="78">
        <v>107139198.12</v>
      </c>
      <c r="C66" s="79">
        <v>60000</v>
      </c>
      <c r="D66" s="80">
        <f>+B66+C66</f>
        <v>107199198.12</v>
      </c>
      <c r="E66" s="27"/>
      <c r="F66" s="36">
        <v>60000</v>
      </c>
      <c r="G66" s="26">
        <f t="shared" si="3"/>
        <v>107139198.12</v>
      </c>
      <c r="H66" s="26">
        <v>107139198.12</v>
      </c>
    </row>
    <row r="67" spans="1:8" ht="18" customHeight="1" x14ac:dyDescent="0.25">
      <c r="A67" s="18"/>
      <c r="B67" s="75"/>
      <c r="C67" s="76"/>
      <c r="D67" s="77"/>
      <c r="E67" s="12"/>
      <c r="F67" s="12"/>
      <c r="G67" s="22">
        <f t="shared" si="3"/>
        <v>0</v>
      </c>
      <c r="H67" s="22">
        <v>0</v>
      </c>
    </row>
    <row r="68" spans="1:8" ht="18" customHeight="1" x14ac:dyDescent="0.25">
      <c r="A68" s="23" t="s">
        <v>50</v>
      </c>
      <c r="B68" s="81">
        <f>B71+B72+B70</f>
        <v>391501398</v>
      </c>
      <c r="C68" s="25">
        <v>0</v>
      </c>
      <c r="D68" s="80">
        <f>+B68+C68</f>
        <v>391501398</v>
      </c>
      <c r="E68" s="27"/>
      <c r="F68" s="27"/>
      <c r="G68" s="26">
        <f t="shared" si="3"/>
        <v>391501398</v>
      </c>
      <c r="H68" s="26">
        <v>341664513.36000001</v>
      </c>
    </row>
    <row r="69" spans="1:8" ht="18" customHeight="1" x14ac:dyDescent="0.25">
      <c r="A69" s="9"/>
      <c r="B69" s="82"/>
      <c r="C69" s="83"/>
      <c r="D69" s="77"/>
      <c r="E69" s="12"/>
      <c r="F69" s="12"/>
      <c r="G69" s="22">
        <f t="shared" si="3"/>
        <v>0</v>
      </c>
      <c r="H69" s="22">
        <v>0</v>
      </c>
    </row>
    <row r="70" spans="1:8" ht="18" hidden="1" customHeight="1" x14ac:dyDescent="0.25">
      <c r="A70" s="18" t="s">
        <v>51</v>
      </c>
      <c r="B70" s="75">
        <v>11877309</v>
      </c>
      <c r="C70" s="76">
        <v>0</v>
      </c>
      <c r="D70" s="77">
        <f t="shared" ref="D70:D119" si="4">+B70+C70</f>
        <v>11877309</v>
      </c>
      <c r="E70" s="12"/>
      <c r="F70" s="12"/>
      <c r="G70" s="22">
        <f t="shared" si="3"/>
        <v>11877309</v>
      </c>
      <c r="H70" s="22">
        <v>11243232.189999999</v>
      </c>
    </row>
    <row r="71" spans="1:8" ht="18" hidden="1" customHeight="1" x14ac:dyDescent="0.25">
      <c r="A71" s="18" t="s">
        <v>52</v>
      </c>
      <c r="B71" s="75">
        <v>290935729</v>
      </c>
      <c r="C71" s="76">
        <v>0</v>
      </c>
      <c r="D71" s="77">
        <f t="shared" si="4"/>
        <v>290935729</v>
      </c>
      <c r="E71" s="12"/>
      <c r="F71" s="12"/>
      <c r="G71" s="22">
        <f t="shared" si="3"/>
        <v>290935729</v>
      </c>
      <c r="H71" s="22">
        <v>238329965.06999999</v>
      </c>
    </row>
    <row r="72" spans="1:8" ht="18" hidden="1" customHeight="1" x14ac:dyDescent="0.25">
      <c r="A72" s="18" t="s">
        <v>53</v>
      </c>
      <c r="B72" s="75">
        <v>88688360</v>
      </c>
      <c r="C72" s="76">
        <v>0</v>
      </c>
      <c r="D72" s="77">
        <f t="shared" si="4"/>
        <v>88688360</v>
      </c>
      <c r="E72" s="12"/>
      <c r="F72" s="12"/>
      <c r="G72" s="22">
        <f t="shared" si="3"/>
        <v>88688360</v>
      </c>
      <c r="H72" s="22">
        <v>92091316.099999994</v>
      </c>
    </row>
    <row r="73" spans="1:8" ht="18" hidden="1" customHeight="1" x14ac:dyDescent="0.25">
      <c r="A73" s="31"/>
      <c r="B73" s="84"/>
      <c r="C73" s="85"/>
      <c r="D73" s="77">
        <f t="shared" si="4"/>
        <v>0</v>
      </c>
      <c r="E73" s="12"/>
      <c r="F73" s="12"/>
      <c r="G73" s="22">
        <f t="shared" si="3"/>
        <v>0</v>
      </c>
      <c r="H73" s="22">
        <v>0</v>
      </c>
    </row>
    <row r="74" spans="1:8" ht="18" customHeight="1" x14ac:dyDescent="0.25">
      <c r="A74" s="23" t="s">
        <v>54</v>
      </c>
      <c r="B74" s="81">
        <f>B77+B78+B79</f>
        <v>51602334</v>
      </c>
      <c r="C74" s="25">
        <f>1277061+324101</f>
        <v>1601162</v>
      </c>
      <c r="D74" s="80">
        <f>+B74+C74</f>
        <v>53203496</v>
      </c>
      <c r="E74" s="86"/>
      <c r="F74" s="86"/>
      <c r="G74" s="26">
        <f>+D74-E74-F74</f>
        <v>53203496</v>
      </c>
      <c r="H74" s="26">
        <v>83947175.50999999</v>
      </c>
    </row>
    <row r="75" spans="1:8" ht="18" customHeight="1" x14ac:dyDescent="0.25">
      <c r="A75" s="87"/>
      <c r="B75" s="88"/>
      <c r="C75" s="89"/>
      <c r="D75" s="77">
        <f t="shared" si="4"/>
        <v>0</v>
      </c>
      <c r="E75" s="12"/>
      <c r="F75" s="12"/>
      <c r="G75" s="22">
        <f t="shared" ref="G75:G85" si="5">+D75+E75-F75</f>
        <v>0</v>
      </c>
      <c r="H75" s="22">
        <v>0</v>
      </c>
    </row>
    <row r="76" spans="1:8" ht="18" hidden="1" customHeight="1" x14ac:dyDescent="0.25">
      <c r="A76" s="9"/>
      <c r="B76" s="82"/>
      <c r="C76" s="83"/>
      <c r="D76" s="77"/>
      <c r="E76" s="12"/>
      <c r="F76" s="12"/>
      <c r="G76" s="22">
        <f t="shared" si="5"/>
        <v>0</v>
      </c>
      <c r="H76" s="22">
        <v>0</v>
      </c>
    </row>
    <row r="77" spans="1:8" ht="18" hidden="1" customHeight="1" x14ac:dyDescent="0.25">
      <c r="A77" s="18" t="s">
        <v>55</v>
      </c>
      <c r="B77" s="75">
        <v>28078599</v>
      </c>
      <c r="C77" s="76">
        <v>0</v>
      </c>
      <c r="D77" s="77"/>
      <c r="E77" s="12"/>
      <c r="F77" s="12"/>
      <c r="G77" s="22">
        <f t="shared" si="5"/>
        <v>0</v>
      </c>
      <c r="H77" s="22">
        <v>0</v>
      </c>
    </row>
    <row r="78" spans="1:8" ht="18" hidden="1" customHeight="1" x14ac:dyDescent="0.25">
      <c r="A78" s="18" t="s">
        <v>56</v>
      </c>
      <c r="B78" s="75">
        <v>23523735</v>
      </c>
      <c r="C78" s="76">
        <v>0</v>
      </c>
      <c r="D78" s="77"/>
      <c r="E78" s="12"/>
      <c r="F78" s="12"/>
      <c r="G78" s="22">
        <f t="shared" si="5"/>
        <v>0</v>
      </c>
      <c r="H78" s="22">
        <v>0</v>
      </c>
    </row>
    <row r="79" spans="1:8" ht="18" hidden="1" customHeight="1" x14ac:dyDescent="0.25">
      <c r="A79" s="18" t="s">
        <v>57</v>
      </c>
      <c r="B79" s="75">
        <v>0</v>
      </c>
      <c r="C79" s="76">
        <v>0</v>
      </c>
      <c r="D79" s="77"/>
      <c r="E79" s="12"/>
      <c r="F79" s="12"/>
      <c r="G79" s="22">
        <f t="shared" si="5"/>
        <v>0</v>
      </c>
      <c r="H79" s="22">
        <v>0</v>
      </c>
    </row>
    <row r="80" spans="1:8" ht="18" hidden="1" customHeight="1" x14ac:dyDescent="0.25">
      <c r="A80" s="31"/>
      <c r="B80" s="90"/>
      <c r="C80" s="91"/>
      <c r="D80" s="77"/>
      <c r="E80" s="12"/>
      <c r="F80" s="12"/>
      <c r="G80" s="22">
        <f t="shared" si="5"/>
        <v>0</v>
      </c>
      <c r="H80" s="22">
        <v>0</v>
      </c>
    </row>
    <row r="81" spans="1:9" ht="18" hidden="1" customHeight="1" x14ac:dyDescent="0.25">
      <c r="A81" s="31"/>
      <c r="B81" s="90"/>
      <c r="C81" s="91"/>
      <c r="D81" s="77"/>
      <c r="E81" s="12"/>
      <c r="F81" s="12"/>
      <c r="G81" s="22">
        <f t="shared" si="5"/>
        <v>0</v>
      </c>
      <c r="H81" s="22">
        <v>0</v>
      </c>
    </row>
    <row r="82" spans="1:9" ht="18" customHeight="1" x14ac:dyDescent="0.25">
      <c r="A82" s="13" t="s">
        <v>58</v>
      </c>
      <c r="B82" s="92">
        <v>67729175</v>
      </c>
      <c r="C82" s="93">
        <v>0</v>
      </c>
      <c r="D82" s="73">
        <f>+B82+C82</f>
        <v>67729175</v>
      </c>
      <c r="E82" s="17"/>
      <c r="F82" s="17"/>
      <c r="G82" s="16">
        <f t="shared" si="5"/>
        <v>67729175</v>
      </c>
      <c r="H82" s="16">
        <v>54218868.479999997</v>
      </c>
      <c r="I82" s="67"/>
    </row>
    <row r="83" spans="1:9" ht="18" customHeight="1" x14ac:dyDescent="0.25">
      <c r="A83" s="9"/>
      <c r="B83" s="82"/>
      <c r="C83" s="83"/>
      <c r="D83" s="77"/>
      <c r="E83" s="12"/>
      <c r="F83" s="12"/>
      <c r="G83" s="22">
        <f t="shared" si="5"/>
        <v>0</v>
      </c>
      <c r="H83" s="22">
        <v>0</v>
      </c>
    </row>
    <row r="84" spans="1:9" ht="18" customHeight="1" x14ac:dyDescent="0.25">
      <c r="A84" s="13" t="s">
        <v>59</v>
      </c>
      <c r="B84" s="92">
        <v>1930132</v>
      </c>
      <c r="C84" s="93">
        <v>90650</v>
      </c>
      <c r="D84" s="73">
        <f>+B84+C84</f>
        <v>2020782</v>
      </c>
      <c r="E84" s="17"/>
      <c r="F84" s="17"/>
      <c r="G84" s="16">
        <f t="shared" si="5"/>
        <v>2020782</v>
      </c>
      <c r="H84" s="16">
        <v>1994621.76</v>
      </c>
    </row>
    <row r="85" spans="1:9" ht="18" customHeight="1" x14ac:dyDescent="0.25">
      <c r="A85" s="9"/>
      <c r="B85" s="82"/>
      <c r="C85" s="83"/>
      <c r="D85" s="77"/>
      <c r="E85" s="12"/>
      <c r="F85" s="12"/>
      <c r="G85" s="22">
        <f t="shared" si="5"/>
        <v>0</v>
      </c>
      <c r="H85" s="22">
        <v>0</v>
      </c>
    </row>
    <row r="86" spans="1:9" ht="18" customHeight="1" x14ac:dyDescent="0.25">
      <c r="A86" s="13" t="s">
        <v>60</v>
      </c>
      <c r="B86" s="14">
        <f>B87+B88+B89+B90+B91+B92+B93+B94+B95+B96+B97+B98</f>
        <v>58943774</v>
      </c>
      <c r="C86" s="15">
        <v>602548</v>
      </c>
      <c r="D86" s="73">
        <f>+B86+C86</f>
        <v>59546322</v>
      </c>
      <c r="E86" s="94">
        <v>507238</v>
      </c>
      <c r="F86" s="94">
        <v>64281</v>
      </c>
      <c r="G86" s="16">
        <f>+D86-E86-F86</f>
        <v>58974803</v>
      </c>
      <c r="H86" s="16">
        <v>48412332.990000002</v>
      </c>
    </row>
    <row r="87" spans="1:9" ht="18" hidden="1" customHeight="1" x14ac:dyDescent="0.25">
      <c r="A87" s="18" t="s">
        <v>61</v>
      </c>
      <c r="B87" s="75">
        <v>263551</v>
      </c>
      <c r="C87" s="76">
        <v>0</v>
      </c>
      <c r="D87" s="77">
        <f t="shared" si="4"/>
        <v>263551</v>
      </c>
      <c r="E87" s="12"/>
      <c r="F87" s="12"/>
      <c r="G87" s="21">
        <f t="shared" ref="G87:G117" si="6">+D87+E87-F87</f>
        <v>263551</v>
      </c>
      <c r="H87" s="21">
        <v>2659850.52</v>
      </c>
    </row>
    <row r="88" spans="1:9" ht="18" hidden="1" customHeight="1" x14ac:dyDescent="0.25">
      <c r="A88" s="18" t="s">
        <v>62</v>
      </c>
      <c r="B88" s="75">
        <v>7584</v>
      </c>
      <c r="C88" s="76">
        <v>0</v>
      </c>
      <c r="D88" s="77">
        <f t="shared" si="4"/>
        <v>7584</v>
      </c>
      <c r="E88" s="12"/>
      <c r="F88" s="12"/>
      <c r="G88" s="21">
        <f t="shared" si="6"/>
        <v>7584</v>
      </c>
      <c r="H88" s="21">
        <v>194652.82</v>
      </c>
    </row>
    <row r="89" spans="1:9" ht="18" hidden="1" customHeight="1" x14ac:dyDescent="0.25">
      <c r="A89" s="18" t="s">
        <v>63</v>
      </c>
      <c r="B89" s="75">
        <v>2663972</v>
      </c>
      <c r="C89" s="76">
        <v>0</v>
      </c>
      <c r="D89" s="77">
        <f t="shared" si="4"/>
        <v>2663972</v>
      </c>
      <c r="E89" s="12"/>
      <c r="F89" s="12"/>
      <c r="G89" s="21">
        <f t="shared" si="6"/>
        <v>2663972</v>
      </c>
      <c r="H89" s="21">
        <v>2298008.4900000002</v>
      </c>
    </row>
    <row r="90" spans="1:9" ht="18" hidden="1" customHeight="1" x14ac:dyDescent="0.25">
      <c r="A90" s="18" t="s">
        <v>64</v>
      </c>
      <c r="B90" s="75">
        <v>3990</v>
      </c>
      <c r="C90" s="76">
        <v>0</v>
      </c>
      <c r="D90" s="77">
        <f t="shared" si="4"/>
        <v>3990</v>
      </c>
      <c r="E90" s="12"/>
      <c r="F90" s="12"/>
      <c r="G90" s="21">
        <f t="shared" si="6"/>
        <v>3990</v>
      </c>
      <c r="H90" s="21">
        <v>829864</v>
      </c>
    </row>
    <row r="91" spans="1:9" ht="18" hidden="1" customHeight="1" x14ac:dyDescent="0.25">
      <c r="A91" s="18" t="s">
        <v>65</v>
      </c>
      <c r="B91" s="75">
        <v>0</v>
      </c>
      <c r="C91" s="76">
        <v>0</v>
      </c>
      <c r="D91" s="77">
        <f t="shared" si="4"/>
        <v>0</v>
      </c>
      <c r="E91" s="12"/>
      <c r="F91" s="12"/>
      <c r="G91" s="21">
        <f t="shared" si="6"/>
        <v>0</v>
      </c>
      <c r="H91" s="21">
        <v>0</v>
      </c>
    </row>
    <row r="92" spans="1:9" ht="18" hidden="1" customHeight="1" x14ac:dyDescent="0.25">
      <c r="A92" s="18" t="s">
        <v>66</v>
      </c>
      <c r="B92" s="75">
        <v>75060</v>
      </c>
      <c r="C92" s="76">
        <v>0</v>
      </c>
      <c r="D92" s="77">
        <f t="shared" si="4"/>
        <v>75060</v>
      </c>
      <c r="E92" s="12"/>
      <c r="F92" s="12"/>
      <c r="G92" s="21">
        <f t="shared" si="6"/>
        <v>75060</v>
      </c>
      <c r="H92" s="21">
        <v>196110.56</v>
      </c>
    </row>
    <row r="93" spans="1:9" ht="18" hidden="1" customHeight="1" x14ac:dyDescent="0.25">
      <c r="A93" s="18" t="s">
        <v>67</v>
      </c>
      <c r="B93" s="75">
        <v>3589</v>
      </c>
      <c r="C93" s="76">
        <v>0</v>
      </c>
      <c r="D93" s="77">
        <f t="shared" si="4"/>
        <v>3589</v>
      </c>
      <c r="E93" s="12"/>
      <c r="F93" s="12"/>
      <c r="G93" s="21">
        <f t="shared" si="6"/>
        <v>3589</v>
      </c>
      <c r="H93" s="21">
        <v>1361.83</v>
      </c>
    </row>
    <row r="94" spans="1:9" ht="18" hidden="1" customHeight="1" x14ac:dyDescent="0.25">
      <c r="A94" s="18" t="s">
        <v>68</v>
      </c>
      <c r="B94" s="75">
        <v>0</v>
      </c>
      <c r="C94" s="76">
        <v>0</v>
      </c>
      <c r="D94" s="77">
        <f t="shared" si="4"/>
        <v>0</v>
      </c>
      <c r="E94" s="12"/>
      <c r="F94" s="12"/>
      <c r="G94" s="21">
        <f t="shared" si="6"/>
        <v>0</v>
      </c>
      <c r="H94" s="21">
        <v>0</v>
      </c>
    </row>
    <row r="95" spans="1:9" ht="18" hidden="1" customHeight="1" x14ac:dyDescent="0.25">
      <c r="A95" s="18" t="s">
        <v>69</v>
      </c>
      <c r="B95" s="75">
        <v>18347101</v>
      </c>
      <c r="C95" s="76">
        <v>0</v>
      </c>
      <c r="D95" s="77">
        <f t="shared" si="4"/>
        <v>18347101</v>
      </c>
      <c r="E95" s="12"/>
      <c r="F95" s="12"/>
      <c r="G95" s="21">
        <f t="shared" si="6"/>
        <v>18347101</v>
      </c>
      <c r="H95" s="21">
        <v>11162277.76</v>
      </c>
    </row>
    <row r="96" spans="1:9" ht="18" hidden="1" customHeight="1" x14ac:dyDescent="0.25">
      <c r="A96" s="18" t="s">
        <v>70</v>
      </c>
      <c r="B96" s="75">
        <v>254860</v>
      </c>
      <c r="C96" s="76">
        <v>0</v>
      </c>
      <c r="D96" s="77">
        <f t="shared" si="4"/>
        <v>254860</v>
      </c>
      <c r="E96" s="12"/>
      <c r="F96" s="12"/>
      <c r="G96" s="21">
        <f t="shared" si="6"/>
        <v>254860</v>
      </c>
      <c r="H96" s="21">
        <v>41621.760000000002</v>
      </c>
    </row>
    <row r="97" spans="1:8" ht="18" hidden="1" customHeight="1" x14ac:dyDescent="0.25">
      <c r="A97" s="18" t="s">
        <v>71</v>
      </c>
      <c r="B97" s="75">
        <v>0</v>
      </c>
      <c r="C97" s="76">
        <v>0</v>
      </c>
      <c r="D97" s="77">
        <f t="shared" si="4"/>
        <v>0</v>
      </c>
      <c r="E97" s="12"/>
      <c r="F97" s="12"/>
      <c r="G97" s="21">
        <f t="shared" si="6"/>
        <v>0</v>
      </c>
      <c r="H97" s="21">
        <v>0</v>
      </c>
    </row>
    <row r="98" spans="1:8" ht="18" hidden="1" customHeight="1" x14ac:dyDescent="0.25">
      <c r="A98" s="18" t="s">
        <v>72</v>
      </c>
      <c r="B98" s="75">
        <v>37324067</v>
      </c>
      <c r="C98" s="76">
        <v>0</v>
      </c>
      <c r="D98" s="77">
        <f t="shared" si="4"/>
        <v>37324067</v>
      </c>
      <c r="E98" s="12"/>
      <c r="F98" s="12"/>
      <c r="G98" s="21">
        <f t="shared" si="6"/>
        <v>37324067</v>
      </c>
      <c r="H98" s="21">
        <v>31165994.25</v>
      </c>
    </row>
    <row r="99" spans="1:8" ht="18" hidden="1" customHeight="1" x14ac:dyDescent="0.25">
      <c r="A99" s="95"/>
      <c r="B99" s="96"/>
      <c r="C99" s="97"/>
      <c r="D99" s="77">
        <f t="shared" si="4"/>
        <v>0</v>
      </c>
      <c r="E99" s="12"/>
      <c r="F99" s="12"/>
      <c r="G99" s="21">
        <f t="shared" si="6"/>
        <v>0</v>
      </c>
      <c r="H99" s="21">
        <v>0</v>
      </c>
    </row>
    <row r="100" spans="1:8" ht="18" customHeight="1" x14ac:dyDescent="0.25">
      <c r="A100" s="95"/>
      <c r="B100" s="96"/>
      <c r="C100" s="97"/>
      <c r="D100" s="77">
        <f t="shared" si="4"/>
        <v>0</v>
      </c>
      <c r="E100" s="12"/>
      <c r="F100" s="12"/>
      <c r="G100" s="21">
        <f t="shared" si="6"/>
        <v>0</v>
      </c>
      <c r="H100" s="21">
        <v>0</v>
      </c>
    </row>
    <row r="101" spans="1:8" ht="18" customHeight="1" x14ac:dyDescent="0.25">
      <c r="A101" s="13" t="s">
        <v>73</v>
      </c>
      <c r="B101" s="14">
        <f>B103+B104</f>
        <v>230467221</v>
      </c>
      <c r="C101" s="15">
        <v>172561</v>
      </c>
      <c r="D101" s="73">
        <f>+B101+C101</f>
        <v>230639782</v>
      </c>
      <c r="E101" s="17"/>
      <c r="F101" s="17"/>
      <c r="G101" s="16">
        <f t="shared" si="6"/>
        <v>230639782</v>
      </c>
      <c r="H101" s="16">
        <v>198861093.28</v>
      </c>
    </row>
    <row r="102" spans="1:8" ht="18" hidden="1" customHeight="1" x14ac:dyDescent="0.25">
      <c r="A102" s="9"/>
      <c r="B102" s="82"/>
      <c r="C102" s="83"/>
      <c r="D102" s="77"/>
      <c r="E102" s="12"/>
      <c r="F102" s="12"/>
      <c r="G102" s="22">
        <f t="shared" si="6"/>
        <v>0</v>
      </c>
      <c r="H102" s="22">
        <v>0</v>
      </c>
    </row>
    <row r="103" spans="1:8" ht="18" hidden="1" customHeight="1" x14ac:dyDescent="0.25">
      <c r="A103" s="18" t="s">
        <v>74</v>
      </c>
      <c r="B103" s="75">
        <v>39026853</v>
      </c>
      <c r="C103" s="76">
        <v>0</v>
      </c>
      <c r="D103" s="77">
        <f t="shared" si="4"/>
        <v>39026853</v>
      </c>
      <c r="E103" s="12"/>
      <c r="F103" s="12"/>
      <c r="G103" s="22">
        <f t="shared" si="6"/>
        <v>39026853</v>
      </c>
      <c r="H103" s="22">
        <v>17162383.489999998</v>
      </c>
    </row>
    <row r="104" spans="1:8" ht="18" hidden="1" customHeight="1" x14ac:dyDescent="0.25">
      <c r="A104" s="18" t="s">
        <v>75</v>
      </c>
      <c r="B104" s="75">
        <v>191440368</v>
      </c>
      <c r="C104" s="76">
        <v>0</v>
      </c>
      <c r="D104" s="77">
        <f t="shared" si="4"/>
        <v>191440368</v>
      </c>
      <c r="E104" s="12"/>
      <c r="F104" s="12"/>
      <c r="G104" s="22">
        <f t="shared" si="6"/>
        <v>191440368</v>
      </c>
      <c r="H104" s="22">
        <v>181527569.78999999</v>
      </c>
    </row>
    <row r="105" spans="1:8" ht="18.75" hidden="1" customHeight="1" x14ac:dyDescent="0.25">
      <c r="A105" s="18"/>
      <c r="B105" s="75"/>
      <c r="C105" s="76"/>
      <c r="D105" s="77">
        <f t="shared" si="4"/>
        <v>0</v>
      </c>
      <c r="E105" s="12"/>
      <c r="F105" s="12"/>
      <c r="G105" s="22">
        <f t="shared" si="6"/>
        <v>0</v>
      </c>
      <c r="H105" s="22">
        <v>0</v>
      </c>
    </row>
    <row r="106" spans="1:8" ht="18.75" customHeight="1" x14ac:dyDescent="0.25">
      <c r="A106" s="40"/>
      <c r="B106" s="75"/>
      <c r="C106" s="76"/>
      <c r="D106" s="77">
        <f t="shared" si="4"/>
        <v>0</v>
      </c>
      <c r="E106" s="12"/>
      <c r="F106" s="12"/>
      <c r="G106" s="22">
        <f t="shared" si="6"/>
        <v>0</v>
      </c>
      <c r="H106" s="22">
        <v>0</v>
      </c>
    </row>
    <row r="107" spans="1:8" ht="18.75" customHeight="1" x14ac:dyDescent="0.25">
      <c r="A107" s="13" t="s">
        <v>76</v>
      </c>
      <c r="B107" s="14">
        <f>B109</f>
        <v>139894529</v>
      </c>
      <c r="C107" s="15">
        <v>0</v>
      </c>
      <c r="D107" s="73">
        <f>+B107+C107</f>
        <v>139894529</v>
      </c>
      <c r="E107" s="17"/>
      <c r="F107" s="17"/>
      <c r="G107" s="16">
        <f t="shared" si="6"/>
        <v>139894529</v>
      </c>
      <c r="H107" s="16">
        <v>91464107.719999999</v>
      </c>
    </row>
    <row r="108" spans="1:8" ht="18.75" customHeight="1" x14ac:dyDescent="0.25">
      <c r="A108" s="18"/>
      <c r="B108" s="28"/>
      <c r="C108" s="29"/>
      <c r="D108" s="21"/>
      <c r="E108" s="12"/>
      <c r="F108" s="12"/>
      <c r="G108" s="22">
        <f t="shared" si="6"/>
        <v>0</v>
      </c>
      <c r="H108" s="22">
        <v>0</v>
      </c>
    </row>
    <row r="109" spans="1:8" ht="18.75" hidden="1" customHeight="1" x14ac:dyDescent="0.25">
      <c r="A109" s="18" t="s">
        <v>77</v>
      </c>
      <c r="B109" s="28">
        <v>139894529</v>
      </c>
      <c r="C109" s="29">
        <v>0</v>
      </c>
      <c r="D109" s="21">
        <f t="shared" si="4"/>
        <v>139894529</v>
      </c>
      <c r="E109" s="12"/>
      <c r="F109" s="12"/>
      <c r="G109" s="22">
        <f t="shared" si="6"/>
        <v>139894529</v>
      </c>
      <c r="H109" s="22">
        <v>91464107.719999999</v>
      </c>
    </row>
    <row r="110" spans="1:8" ht="6" hidden="1" customHeight="1" x14ac:dyDescent="0.25">
      <c r="A110" s="40"/>
      <c r="B110" s="28"/>
      <c r="C110" s="29"/>
      <c r="D110" s="21">
        <f t="shared" si="4"/>
        <v>0</v>
      </c>
      <c r="E110" s="12"/>
      <c r="F110" s="12"/>
      <c r="G110" s="22">
        <f t="shared" si="6"/>
        <v>0</v>
      </c>
      <c r="H110" s="22">
        <v>0</v>
      </c>
    </row>
    <row r="111" spans="1:8" ht="6" hidden="1" customHeight="1" x14ac:dyDescent="0.25">
      <c r="A111" s="18"/>
      <c r="B111" s="28"/>
      <c r="C111" s="29"/>
      <c r="D111" s="21">
        <f t="shared" si="4"/>
        <v>0</v>
      </c>
      <c r="E111" s="12"/>
      <c r="F111" s="12"/>
      <c r="G111" s="22">
        <f t="shared" si="6"/>
        <v>0</v>
      </c>
      <c r="H111" s="22">
        <v>0</v>
      </c>
    </row>
    <row r="112" spans="1:8" ht="6" hidden="1" customHeight="1" x14ac:dyDescent="0.25">
      <c r="A112" s="18"/>
      <c r="B112" s="28"/>
      <c r="C112" s="29"/>
      <c r="D112" s="21">
        <f t="shared" si="4"/>
        <v>0</v>
      </c>
      <c r="E112" s="12"/>
      <c r="F112" s="12"/>
      <c r="G112" s="22">
        <f t="shared" si="6"/>
        <v>0</v>
      </c>
      <c r="H112" s="22">
        <v>0</v>
      </c>
    </row>
    <row r="113" spans="1:11" ht="6" hidden="1" customHeight="1" x14ac:dyDescent="0.25">
      <c r="A113" s="18"/>
      <c r="B113" s="28"/>
      <c r="C113" s="29"/>
      <c r="D113" s="21">
        <f t="shared" si="4"/>
        <v>0</v>
      </c>
      <c r="E113" s="12"/>
      <c r="F113" s="12"/>
      <c r="G113" s="22">
        <f t="shared" si="6"/>
        <v>0</v>
      </c>
      <c r="H113" s="22">
        <v>0</v>
      </c>
    </row>
    <row r="114" spans="1:11" ht="6" hidden="1" customHeight="1" x14ac:dyDescent="0.25">
      <c r="A114" s="40"/>
      <c r="B114" s="28"/>
      <c r="C114" s="29"/>
      <c r="D114" s="21">
        <f t="shared" si="4"/>
        <v>0</v>
      </c>
      <c r="E114" s="12"/>
      <c r="F114" s="12"/>
      <c r="G114" s="22">
        <f t="shared" si="6"/>
        <v>0</v>
      </c>
      <c r="H114" s="22">
        <v>0</v>
      </c>
    </row>
    <row r="115" spans="1:11" ht="6" hidden="1" customHeight="1" x14ac:dyDescent="0.25">
      <c r="A115" s="18"/>
      <c r="B115" s="28"/>
      <c r="C115" s="29"/>
      <c r="D115" s="21">
        <f t="shared" si="4"/>
        <v>0</v>
      </c>
      <c r="E115" s="12"/>
      <c r="F115" s="12"/>
      <c r="G115" s="22">
        <f t="shared" si="6"/>
        <v>0</v>
      </c>
      <c r="H115" s="22">
        <v>0</v>
      </c>
    </row>
    <row r="116" spans="1:11" ht="6" hidden="1" customHeight="1" x14ac:dyDescent="0.25">
      <c r="A116" s="18"/>
      <c r="B116" s="28"/>
      <c r="C116" s="29"/>
      <c r="D116" s="21">
        <f t="shared" si="4"/>
        <v>0</v>
      </c>
      <c r="E116" s="12"/>
      <c r="F116" s="12"/>
      <c r="G116" s="22">
        <f t="shared" si="6"/>
        <v>0</v>
      </c>
      <c r="H116" s="22">
        <v>0</v>
      </c>
    </row>
    <row r="117" spans="1:11" ht="6" customHeight="1" thickBot="1" x14ac:dyDescent="0.3">
      <c r="A117" s="18"/>
      <c r="B117" s="28"/>
      <c r="C117" s="29"/>
      <c r="D117" s="21">
        <f t="shared" si="4"/>
        <v>0</v>
      </c>
      <c r="E117" s="12"/>
      <c r="F117" s="12"/>
      <c r="G117" s="22">
        <f t="shared" si="6"/>
        <v>0</v>
      </c>
      <c r="H117" s="22">
        <v>0</v>
      </c>
    </row>
    <row r="118" spans="1:11" ht="18.75" customHeight="1" thickBot="1" x14ac:dyDescent="0.3">
      <c r="A118" s="4" t="s">
        <v>78</v>
      </c>
      <c r="B118" s="55">
        <f>B64+B82+B84+B86+B101+B107</f>
        <v>1049207761.12</v>
      </c>
      <c r="C118" s="56">
        <f>C64+C82+C84+C86+C101+C107</f>
        <v>2526921</v>
      </c>
      <c r="D118" s="57">
        <f>+B118+C118</f>
        <v>1051734682.12</v>
      </c>
      <c r="E118" s="58">
        <f>SUM(E64:E108)</f>
        <v>507238</v>
      </c>
      <c r="F118" s="58">
        <f>+F64+F82+F86</f>
        <v>124281</v>
      </c>
      <c r="G118" s="55">
        <f>+D118-E118-F118</f>
        <v>1051103163.12</v>
      </c>
      <c r="H118" s="55">
        <v>927701911.22000003</v>
      </c>
      <c r="I118" s="30"/>
      <c r="J118" s="67"/>
      <c r="K118" s="67"/>
    </row>
    <row r="119" spans="1:11" ht="16.5" thickBot="1" x14ac:dyDescent="0.3">
      <c r="A119" s="98" t="s">
        <v>79</v>
      </c>
      <c r="B119" s="99">
        <f>B59</f>
        <v>279821860</v>
      </c>
      <c r="C119" s="100">
        <v>0</v>
      </c>
      <c r="D119" s="101">
        <f t="shared" si="4"/>
        <v>279821860</v>
      </c>
      <c r="E119" s="102"/>
      <c r="F119" s="102"/>
      <c r="G119" s="101">
        <f>+D119+E119-F119</f>
        <v>279821860</v>
      </c>
      <c r="H119" s="101">
        <v>279701992.16000003</v>
      </c>
    </row>
    <row r="121" spans="1:11" x14ac:dyDescent="0.25">
      <c r="B121" s="103"/>
      <c r="D121" s="104"/>
      <c r="G121" s="104"/>
      <c r="H121" s="104"/>
    </row>
    <row r="122" spans="1:11" x14ac:dyDescent="0.25">
      <c r="B122" s="103"/>
      <c r="D122" s="104"/>
      <c r="G122" s="104"/>
      <c r="H122" s="104"/>
    </row>
    <row r="123" spans="1:11" x14ac:dyDescent="0.25">
      <c r="D123" s="104"/>
      <c r="G123" s="104"/>
      <c r="H123" s="104"/>
    </row>
    <row r="124" spans="1:11" x14ac:dyDescent="0.25">
      <c r="G124" s="104"/>
      <c r="H124" s="104"/>
    </row>
  </sheetData>
  <mergeCells count="4">
    <mergeCell ref="A1:H1"/>
    <mergeCell ref="B80:B81"/>
    <mergeCell ref="A99:A100"/>
    <mergeCell ref="B99:B10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7"/>
  <sheetViews>
    <sheetView tabSelected="1" workbookViewId="0">
      <selection activeCell="C49" sqref="C49"/>
    </sheetView>
  </sheetViews>
  <sheetFormatPr defaultRowHeight="12" x14ac:dyDescent="0.2"/>
  <cols>
    <col min="1" max="1" width="70.7109375" style="108" customWidth="1"/>
    <col min="2" max="3" width="17.7109375" style="108" customWidth="1"/>
    <col min="4" max="4" width="16" style="108" customWidth="1"/>
    <col min="5" max="5" width="14.85546875" style="119" customWidth="1"/>
    <col min="6" max="6" width="16.42578125" style="119" customWidth="1"/>
    <col min="7" max="8" width="16" style="108" customWidth="1"/>
    <col min="9" max="9" width="14.5703125" style="108" bestFit="1" customWidth="1"/>
    <col min="10" max="10" width="15.42578125" style="108" customWidth="1"/>
    <col min="11" max="11" width="12.28515625" style="108" bestFit="1" customWidth="1"/>
    <col min="12" max="12" width="13" style="108" bestFit="1" customWidth="1"/>
    <col min="13" max="16384" width="9.140625" style="108"/>
  </cols>
  <sheetData>
    <row r="1" spans="1:8" s="3" customFormat="1" ht="29.25" customHeight="1" thickBot="1" x14ac:dyDescent="0.3">
      <c r="A1" s="1" t="s">
        <v>80</v>
      </c>
      <c r="B1" s="2"/>
      <c r="C1" s="2"/>
      <c r="D1" s="2"/>
      <c r="E1" s="2"/>
      <c r="F1" s="2"/>
      <c r="G1" s="2"/>
      <c r="H1" s="2"/>
    </row>
    <row r="2" spans="1:8" ht="45" customHeight="1" thickBot="1" x14ac:dyDescent="0.25">
      <c r="A2" s="106" t="s">
        <v>81</v>
      </c>
      <c r="B2" s="4" t="s">
        <v>2</v>
      </c>
      <c r="C2" s="5" t="s">
        <v>3</v>
      </c>
      <c r="D2" s="6" t="s">
        <v>4</v>
      </c>
      <c r="E2" s="7" t="s">
        <v>82</v>
      </c>
      <c r="F2" s="7" t="s">
        <v>83</v>
      </c>
      <c r="G2" s="6" t="s">
        <v>7</v>
      </c>
      <c r="H2" s="107" t="s">
        <v>8</v>
      </c>
    </row>
    <row r="3" spans="1:8" ht="17.25" customHeight="1" x14ac:dyDescent="0.2">
      <c r="A3" s="109" t="s">
        <v>84</v>
      </c>
      <c r="B3" s="110"/>
      <c r="C3" s="111"/>
      <c r="D3" s="112"/>
      <c r="E3" s="113"/>
      <c r="F3" s="113"/>
      <c r="G3" s="112"/>
      <c r="H3" s="114"/>
    </row>
    <row r="4" spans="1:8" ht="17.25" customHeight="1" x14ac:dyDescent="0.2">
      <c r="A4" s="115" t="s">
        <v>85</v>
      </c>
      <c r="B4" s="116">
        <f>B5+B6+B7</f>
        <v>158281132</v>
      </c>
      <c r="C4" s="117">
        <v>778965</v>
      </c>
      <c r="D4" s="118">
        <f>+B4+C4</f>
        <v>159060097</v>
      </c>
      <c r="G4" s="120">
        <f t="shared" ref="G4:G17" si="0">+D4+E4-F4</f>
        <v>159060097</v>
      </c>
      <c r="H4" s="121">
        <v>143994941.55000001</v>
      </c>
    </row>
    <row r="5" spans="1:8" ht="17.25" hidden="1" customHeight="1" x14ac:dyDescent="0.2">
      <c r="A5" s="122" t="s">
        <v>86</v>
      </c>
      <c r="B5" s="123">
        <v>102920474</v>
      </c>
      <c r="C5" s="124"/>
      <c r="D5" s="118">
        <f t="shared" ref="D5:D64" si="1">+B5+C5</f>
        <v>102920474</v>
      </c>
      <c r="G5" s="120">
        <f t="shared" si="0"/>
        <v>102920474</v>
      </c>
      <c r="H5" s="121">
        <v>101849558.77</v>
      </c>
    </row>
    <row r="6" spans="1:8" ht="17.25" hidden="1" customHeight="1" x14ac:dyDescent="0.2">
      <c r="A6" s="122" t="s">
        <v>87</v>
      </c>
      <c r="B6" s="123">
        <v>12431042</v>
      </c>
      <c r="C6" s="124"/>
      <c r="D6" s="118">
        <f t="shared" si="1"/>
        <v>12431042</v>
      </c>
      <c r="G6" s="120">
        <f t="shared" si="0"/>
        <v>12431042</v>
      </c>
      <c r="H6" s="121">
        <v>10699920.029999999</v>
      </c>
    </row>
    <row r="7" spans="1:8" ht="17.25" hidden="1" customHeight="1" x14ac:dyDescent="0.2">
      <c r="A7" s="122" t="s">
        <v>88</v>
      </c>
      <c r="B7" s="123">
        <v>42929616</v>
      </c>
      <c r="C7" s="124"/>
      <c r="D7" s="118">
        <f t="shared" si="1"/>
        <v>42929616</v>
      </c>
      <c r="G7" s="120">
        <f t="shared" si="0"/>
        <v>42929616</v>
      </c>
      <c r="H7" s="121">
        <v>31094126.75</v>
      </c>
    </row>
    <row r="8" spans="1:8" ht="17.25" customHeight="1" x14ac:dyDescent="0.2">
      <c r="A8" s="115" t="s">
        <v>89</v>
      </c>
      <c r="B8" s="116">
        <f>B9+B10+B11+B12+B13+B14+B15</f>
        <v>346162078</v>
      </c>
      <c r="C8" s="125">
        <f>C9+C10+C11+C12+C13+C14+C15</f>
        <v>0</v>
      </c>
      <c r="D8" s="118">
        <f t="shared" si="1"/>
        <v>346162078</v>
      </c>
      <c r="G8" s="120">
        <f t="shared" si="0"/>
        <v>346162078</v>
      </c>
      <c r="H8" s="121">
        <v>333092651.69999999</v>
      </c>
    </row>
    <row r="9" spans="1:8" ht="17.25" hidden="1" customHeight="1" x14ac:dyDescent="0.2">
      <c r="A9" s="122" t="s">
        <v>90</v>
      </c>
      <c r="B9" s="123">
        <v>331124200</v>
      </c>
      <c r="C9" s="124"/>
      <c r="D9" s="118">
        <f t="shared" si="1"/>
        <v>331124200</v>
      </c>
      <c r="G9" s="120">
        <f t="shared" si="0"/>
        <v>331124200</v>
      </c>
      <c r="H9" s="121">
        <v>320612212.55000001</v>
      </c>
    </row>
    <row r="10" spans="1:8" ht="17.25" hidden="1" customHeight="1" x14ac:dyDescent="0.2">
      <c r="A10" s="122" t="s">
        <v>91</v>
      </c>
      <c r="B10" s="123">
        <v>5321866</v>
      </c>
      <c r="C10" s="124"/>
      <c r="D10" s="118">
        <f t="shared" si="1"/>
        <v>5321866</v>
      </c>
      <c r="G10" s="120">
        <f t="shared" si="0"/>
        <v>5321866</v>
      </c>
      <c r="H10" s="121">
        <v>4353308.88</v>
      </c>
    </row>
    <row r="11" spans="1:8" ht="17.25" hidden="1" customHeight="1" x14ac:dyDescent="0.2">
      <c r="A11" s="122" t="s">
        <v>92</v>
      </c>
      <c r="B11" s="123">
        <v>162591</v>
      </c>
      <c r="C11" s="124"/>
      <c r="D11" s="118">
        <f t="shared" si="1"/>
        <v>162591</v>
      </c>
      <c r="G11" s="120">
        <f t="shared" si="0"/>
        <v>162591</v>
      </c>
      <c r="H11" s="121">
        <v>176979.68</v>
      </c>
    </row>
    <row r="12" spans="1:8" ht="17.25" hidden="1" customHeight="1" x14ac:dyDescent="0.2">
      <c r="A12" s="126" t="s">
        <v>93</v>
      </c>
      <c r="B12" s="123">
        <v>53238</v>
      </c>
      <c r="C12" s="124"/>
      <c r="D12" s="118">
        <f t="shared" si="1"/>
        <v>53238</v>
      </c>
      <c r="G12" s="120">
        <f t="shared" si="0"/>
        <v>53238</v>
      </c>
      <c r="H12" s="121">
        <v>172315.21</v>
      </c>
    </row>
    <row r="13" spans="1:8" ht="17.25" hidden="1" customHeight="1" x14ac:dyDescent="0.2">
      <c r="A13" s="122" t="s">
        <v>94</v>
      </c>
      <c r="B13" s="123">
        <v>204389</v>
      </c>
      <c r="C13" s="124"/>
      <c r="D13" s="118">
        <f t="shared" si="1"/>
        <v>204389</v>
      </c>
      <c r="G13" s="120">
        <f t="shared" si="0"/>
        <v>204389</v>
      </c>
      <c r="H13" s="121">
        <v>108015.85</v>
      </c>
    </row>
    <row r="14" spans="1:8" ht="17.25" hidden="1" customHeight="1" x14ac:dyDescent="0.2">
      <c r="A14" s="122" t="s">
        <v>95</v>
      </c>
      <c r="B14" s="123">
        <v>2952838</v>
      </c>
      <c r="C14" s="124"/>
      <c r="D14" s="118">
        <f t="shared" si="1"/>
        <v>2952838</v>
      </c>
      <c r="G14" s="120">
        <f t="shared" si="0"/>
        <v>2952838</v>
      </c>
      <c r="H14" s="121">
        <v>2715994.19</v>
      </c>
    </row>
    <row r="15" spans="1:8" ht="17.25" hidden="1" customHeight="1" x14ac:dyDescent="0.2">
      <c r="A15" s="122" t="s">
        <v>96</v>
      </c>
      <c r="B15" s="123">
        <v>6342956</v>
      </c>
      <c r="C15" s="124"/>
      <c r="D15" s="118">
        <f t="shared" si="1"/>
        <v>6342956</v>
      </c>
      <c r="G15" s="120">
        <f t="shared" si="0"/>
        <v>6342956</v>
      </c>
      <c r="H15" s="121">
        <v>4953825.34</v>
      </c>
    </row>
    <row r="16" spans="1:8" s="130" customFormat="1" ht="17.25" customHeight="1" x14ac:dyDescent="0.2">
      <c r="A16" s="115" t="s">
        <v>97</v>
      </c>
      <c r="B16" s="127">
        <v>0</v>
      </c>
      <c r="C16" s="128">
        <v>0</v>
      </c>
      <c r="D16" s="118">
        <f t="shared" si="1"/>
        <v>0</v>
      </c>
      <c r="E16" s="129"/>
      <c r="F16" s="129"/>
      <c r="G16" s="120">
        <f t="shared" si="0"/>
        <v>0</v>
      </c>
      <c r="H16" s="121">
        <v>0</v>
      </c>
    </row>
    <row r="17" spans="1:10" s="130" customFormat="1" ht="17.25" customHeight="1" x14ac:dyDescent="0.2">
      <c r="A17" s="115" t="s">
        <v>98</v>
      </c>
      <c r="B17" s="127">
        <v>14979201</v>
      </c>
      <c r="C17" s="128">
        <v>0</v>
      </c>
      <c r="D17" s="118">
        <f>+B17+C17</f>
        <v>14979201</v>
      </c>
      <c r="E17" s="129"/>
      <c r="F17" s="129"/>
      <c r="G17" s="120">
        <f t="shared" si="0"/>
        <v>14979201</v>
      </c>
      <c r="H17" s="121">
        <v>10945332.82</v>
      </c>
    </row>
    <row r="18" spans="1:10" s="130" customFormat="1" ht="17.25" customHeight="1" x14ac:dyDescent="0.2">
      <c r="A18" s="115" t="s">
        <v>99</v>
      </c>
      <c r="B18" s="127">
        <v>30979728</v>
      </c>
      <c r="C18" s="128">
        <v>893063</v>
      </c>
      <c r="D18" s="118">
        <f>+B18+C18</f>
        <v>31872791</v>
      </c>
      <c r="E18" s="131">
        <v>64281</v>
      </c>
      <c r="F18" s="129">
        <v>507238</v>
      </c>
      <c r="G18" s="120">
        <f>+D18-E18-F18</f>
        <v>31301272</v>
      </c>
      <c r="H18" s="121">
        <v>42037994.969999999</v>
      </c>
      <c r="I18" s="132"/>
      <c r="J18" s="133">
        <f>F18-E31</f>
        <v>0</v>
      </c>
    </row>
    <row r="19" spans="1:10" s="130" customFormat="1" ht="17.25" customHeight="1" x14ac:dyDescent="0.2">
      <c r="A19" s="115" t="s">
        <v>100</v>
      </c>
      <c r="B19" s="127">
        <v>0</v>
      </c>
      <c r="C19" s="128">
        <v>0</v>
      </c>
      <c r="D19" s="118">
        <f t="shared" si="1"/>
        <v>0</v>
      </c>
      <c r="E19" s="129"/>
      <c r="F19" s="129"/>
      <c r="G19" s="120">
        <f>+D19+E19-F19</f>
        <v>0</v>
      </c>
      <c r="H19" s="121">
        <v>0</v>
      </c>
    </row>
    <row r="20" spans="1:10" s="130" customFormat="1" ht="17.25" customHeight="1" x14ac:dyDescent="0.2">
      <c r="A20" s="115" t="s">
        <v>101</v>
      </c>
      <c r="B20" s="127">
        <v>513718</v>
      </c>
      <c r="C20" s="128">
        <v>0</v>
      </c>
      <c r="D20" s="118">
        <f>+B20+C20</f>
        <v>513718</v>
      </c>
      <c r="E20" s="129"/>
      <c r="F20" s="129"/>
      <c r="G20" s="120">
        <f>+D20+E20-F20</f>
        <v>513718</v>
      </c>
      <c r="H20" s="121">
        <v>0</v>
      </c>
    </row>
    <row r="21" spans="1:10" ht="17.25" customHeight="1" x14ac:dyDescent="0.2">
      <c r="A21" s="134" t="s">
        <v>102</v>
      </c>
      <c r="B21" s="135">
        <f>B4+B8+B16+B17+B18+B19+B20</f>
        <v>550915857</v>
      </c>
      <c r="C21" s="136">
        <f>C4+C8+C16+C17+C18+C19+C20</f>
        <v>1672028</v>
      </c>
      <c r="D21" s="137">
        <f>+B21+C21</f>
        <v>552587885</v>
      </c>
      <c r="E21" s="138">
        <f>SUM(E4:E20)</f>
        <v>64281</v>
      </c>
      <c r="F21" s="138">
        <f>SUM(F4:F20)</f>
        <v>507238</v>
      </c>
      <c r="G21" s="137">
        <f>+D21-E21-F21</f>
        <v>552016366</v>
      </c>
      <c r="H21" s="139">
        <v>530070921.03999996</v>
      </c>
      <c r="I21" s="140"/>
    </row>
    <row r="22" spans="1:10" ht="17.25" customHeight="1" x14ac:dyDescent="0.2">
      <c r="A22" s="141" t="s">
        <v>103</v>
      </c>
      <c r="B22" s="142"/>
      <c r="C22" s="143"/>
      <c r="D22" s="144">
        <f t="shared" si="1"/>
        <v>0</v>
      </c>
      <c r="E22" s="145"/>
      <c r="F22" s="145"/>
      <c r="G22" s="144">
        <f>+D22+E22-F22</f>
        <v>0</v>
      </c>
      <c r="H22" s="146">
        <v>0</v>
      </c>
    </row>
    <row r="23" spans="1:10" ht="17.25" customHeight="1" x14ac:dyDescent="0.2">
      <c r="A23" s="115" t="s">
        <v>104</v>
      </c>
      <c r="B23" s="116">
        <f>B24+B30</f>
        <v>270303515</v>
      </c>
      <c r="C23" s="117">
        <v>446434</v>
      </c>
      <c r="D23" s="147">
        <f t="shared" si="1"/>
        <v>270749949</v>
      </c>
      <c r="G23" s="147">
        <f t="shared" ref="G23:G51" si="2">+D23-E23-F23</f>
        <v>270749949</v>
      </c>
      <c r="H23" s="148">
        <v>254547178.16000003</v>
      </c>
    </row>
    <row r="24" spans="1:10" ht="17.25" customHeight="1" x14ac:dyDescent="0.2">
      <c r="A24" s="115" t="s">
        <v>105</v>
      </c>
      <c r="B24" s="116">
        <f>B25+B26+B27+B28+B29</f>
        <v>197093922</v>
      </c>
      <c r="C24" s="117">
        <f>C25+C26+C27+C28+C29</f>
        <v>0</v>
      </c>
      <c r="D24" s="147">
        <f t="shared" si="1"/>
        <v>197093922</v>
      </c>
      <c r="G24" s="147">
        <f t="shared" si="2"/>
        <v>197093922</v>
      </c>
      <c r="H24" s="148">
        <v>183576670.23000002</v>
      </c>
    </row>
    <row r="25" spans="1:10" ht="17.25" hidden="1" customHeight="1" x14ac:dyDescent="0.2">
      <c r="A25" s="122" t="s">
        <v>106</v>
      </c>
      <c r="B25" s="149">
        <v>170753841</v>
      </c>
      <c r="C25" s="150"/>
      <c r="D25" s="147">
        <f t="shared" si="1"/>
        <v>170753841</v>
      </c>
      <c r="G25" s="147">
        <f t="shared" si="2"/>
        <v>170753841</v>
      </c>
      <c r="H25" s="148">
        <v>157692033.81999999</v>
      </c>
    </row>
    <row r="26" spans="1:10" ht="17.25" hidden="1" customHeight="1" x14ac:dyDescent="0.2">
      <c r="A26" s="122" t="s">
        <v>107</v>
      </c>
      <c r="B26" s="149">
        <v>20575409</v>
      </c>
      <c r="C26" s="150"/>
      <c r="D26" s="147">
        <f t="shared" si="1"/>
        <v>20575409</v>
      </c>
      <c r="G26" s="147">
        <f t="shared" si="2"/>
        <v>20575409</v>
      </c>
      <c r="H26" s="148">
        <v>21021503.859999999</v>
      </c>
    </row>
    <row r="27" spans="1:10" ht="17.25" hidden="1" customHeight="1" x14ac:dyDescent="0.2">
      <c r="A27" s="122" t="s">
        <v>108</v>
      </c>
      <c r="B27" s="149">
        <v>1732627</v>
      </c>
      <c r="C27" s="150"/>
      <c r="D27" s="147">
        <f t="shared" si="1"/>
        <v>1732627</v>
      </c>
      <c r="G27" s="147">
        <f t="shared" si="2"/>
        <v>1732627</v>
      </c>
      <c r="H27" s="148">
        <v>1695903.66</v>
      </c>
    </row>
    <row r="28" spans="1:10" ht="17.25" hidden="1" customHeight="1" x14ac:dyDescent="0.2">
      <c r="A28" s="122" t="s">
        <v>109</v>
      </c>
      <c r="B28" s="149">
        <v>1078921</v>
      </c>
      <c r="C28" s="150"/>
      <c r="D28" s="147">
        <f t="shared" si="1"/>
        <v>1078921</v>
      </c>
      <c r="G28" s="147">
        <f t="shared" si="2"/>
        <v>1078921</v>
      </c>
      <c r="H28" s="148">
        <v>1137855.58</v>
      </c>
    </row>
    <row r="29" spans="1:10" ht="17.25" hidden="1" customHeight="1" x14ac:dyDescent="0.2">
      <c r="A29" s="122" t="s">
        <v>110</v>
      </c>
      <c r="B29" s="149">
        <v>2953124</v>
      </c>
      <c r="C29" s="150"/>
      <c r="D29" s="147">
        <f t="shared" si="1"/>
        <v>2953124</v>
      </c>
      <c r="G29" s="147">
        <f t="shared" si="2"/>
        <v>2953124</v>
      </c>
      <c r="H29" s="148">
        <v>2029373.31</v>
      </c>
    </row>
    <row r="30" spans="1:10" s="130" customFormat="1" ht="17.25" customHeight="1" x14ac:dyDescent="0.2">
      <c r="A30" s="115" t="s">
        <v>111</v>
      </c>
      <c r="B30" s="151">
        <v>73209593</v>
      </c>
      <c r="C30" s="152"/>
      <c r="D30" s="147">
        <f t="shared" si="1"/>
        <v>73209593</v>
      </c>
      <c r="E30" s="129"/>
      <c r="F30" s="129"/>
      <c r="G30" s="147">
        <f t="shared" si="2"/>
        <v>73209593</v>
      </c>
      <c r="H30" s="148">
        <v>70499628.930000007</v>
      </c>
    </row>
    <row r="31" spans="1:10" s="130" customFormat="1" ht="17.25" customHeight="1" x14ac:dyDescent="0.2">
      <c r="A31" s="115" t="s">
        <v>112</v>
      </c>
      <c r="B31" s="153">
        <f>B32+B33+B34+B35+B36+B37+B38+B39+B40+B41+B42+B43</f>
        <v>198070811</v>
      </c>
      <c r="C31" s="117">
        <f>136555+512287+16117</f>
        <v>664959</v>
      </c>
      <c r="D31" s="147">
        <f t="shared" si="1"/>
        <v>198735770</v>
      </c>
      <c r="E31" s="129">
        <v>507238</v>
      </c>
      <c r="F31" s="131">
        <v>64281</v>
      </c>
      <c r="G31" s="147">
        <f t="shared" si="2"/>
        <v>198164251</v>
      </c>
      <c r="H31" s="148">
        <v>183878398.08999997</v>
      </c>
      <c r="I31" s="133"/>
    </row>
    <row r="32" spans="1:10" ht="17.25" hidden="1" customHeight="1" x14ac:dyDescent="0.2">
      <c r="A32" s="122" t="s">
        <v>113</v>
      </c>
      <c r="B32" s="149">
        <v>66045640</v>
      </c>
      <c r="C32" s="150"/>
      <c r="D32" s="147">
        <f t="shared" si="1"/>
        <v>66045640</v>
      </c>
      <c r="G32" s="147">
        <f t="shared" si="2"/>
        <v>66045640</v>
      </c>
      <c r="H32" s="148">
        <v>63700255.829999998</v>
      </c>
    </row>
    <row r="33" spans="1:8" ht="17.25" hidden="1" customHeight="1" x14ac:dyDescent="0.2">
      <c r="A33" s="122" t="s">
        <v>114</v>
      </c>
      <c r="B33" s="149">
        <v>21650694</v>
      </c>
      <c r="C33" s="150"/>
      <c r="D33" s="147">
        <f t="shared" si="1"/>
        <v>21650694</v>
      </c>
      <c r="G33" s="147">
        <f t="shared" si="2"/>
        <v>21650694</v>
      </c>
      <c r="H33" s="148">
        <v>19472289.210000001</v>
      </c>
    </row>
    <row r="34" spans="1:8" ht="17.25" hidden="1" customHeight="1" x14ac:dyDescent="0.2">
      <c r="A34" s="126" t="s">
        <v>115</v>
      </c>
      <c r="B34" s="149">
        <v>298832</v>
      </c>
      <c r="C34" s="150"/>
      <c r="D34" s="147">
        <f t="shared" si="1"/>
        <v>298832</v>
      </c>
      <c r="G34" s="147">
        <f t="shared" si="2"/>
        <v>298832</v>
      </c>
      <c r="H34" s="148">
        <v>513728.55</v>
      </c>
    </row>
    <row r="35" spans="1:8" ht="17.25" hidden="1" customHeight="1" x14ac:dyDescent="0.2">
      <c r="A35" s="122" t="s">
        <v>116</v>
      </c>
      <c r="B35" s="149">
        <v>15821865</v>
      </c>
      <c r="C35" s="150"/>
      <c r="D35" s="147">
        <f t="shared" si="1"/>
        <v>15821865</v>
      </c>
      <c r="G35" s="147">
        <f t="shared" si="2"/>
        <v>15821865</v>
      </c>
      <c r="H35" s="148">
        <v>7618265.4800000004</v>
      </c>
    </row>
    <row r="36" spans="1:8" ht="17.25" hidden="1" customHeight="1" x14ac:dyDescent="0.2">
      <c r="A36" s="122" t="s">
        <v>117</v>
      </c>
      <c r="B36" s="149">
        <v>9579548</v>
      </c>
      <c r="C36" s="150"/>
      <c r="D36" s="147">
        <f t="shared" si="1"/>
        <v>9579548</v>
      </c>
      <c r="G36" s="147">
        <f t="shared" si="2"/>
        <v>9579548</v>
      </c>
      <c r="H36" s="148">
        <v>8760385.7899999991</v>
      </c>
    </row>
    <row r="37" spans="1:8" ht="17.25" hidden="1" customHeight="1" x14ac:dyDescent="0.2">
      <c r="A37" s="122" t="s">
        <v>118</v>
      </c>
      <c r="B37" s="149">
        <v>0</v>
      </c>
      <c r="C37" s="150"/>
      <c r="D37" s="147">
        <f t="shared" si="1"/>
        <v>0</v>
      </c>
      <c r="G37" s="147">
        <f t="shared" si="2"/>
        <v>0</v>
      </c>
      <c r="H37" s="148">
        <v>0</v>
      </c>
    </row>
    <row r="38" spans="1:8" ht="17.25" hidden="1" customHeight="1" x14ac:dyDescent="0.2">
      <c r="A38" s="122" t="s">
        <v>119</v>
      </c>
      <c r="B38" s="149">
        <v>5208627</v>
      </c>
      <c r="C38" s="150"/>
      <c r="D38" s="147">
        <f t="shared" si="1"/>
        <v>5208627</v>
      </c>
      <c r="G38" s="147">
        <f t="shared" si="2"/>
        <v>5208627</v>
      </c>
      <c r="H38" s="148">
        <v>4203697.5999999996</v>
      </c>
    </row>
    <row r="39" spans="1:8" ht="17.25" hidden="1" customHeight="1" x14ac:dyDescent="0.2">
      <c r="A39" s="122" t="s">
        <v>120</v>
      </c>
      <c r="B39" s="154">
        <v>64086574</v>
      </c>
      <c r="C39" s="150"/>
      <c r="D39" s="147">
        <f t="shared" si="1"/>
        <v>64086574</v>
      </c>
      <c r="G39" s="147">
        <f t="shared" si="2"/>
        <v>64086574</v>
      </c>
      <c r="H39" s="148">
        <v>62518495.869999997</v>
      </c>
    </row>
    <row r="40" spans="1:8" ht="17.25" hidden="1" customHeight="1" x14ac:dyDescent="0.2">
      <c r="A40" s="122" t="s">
        <v>121</v>
      </c>
      <c r="B40" s="149">
        <v>2926003</v>
      </c>
      <c r="C40" s="150"/>
      <c r="D40" s="147">
        <f t="shared" si="1"/>
        <v>2926003</v>
      </c>
      <c r="G40" s="147">
        <f t="shared" si="2"/>
        <v>2926003</v>
      </c>
      <c r="H40" s="148">
        <v>2218451.23</v>
      </c>
    </row>
    <row r="41" spans="1:8" ht="17.25" hidden="1" customHeight="1" x14ac:dyDescent="0.2">
      <c r="A41" s="122" t="s">
        <v>122</v>
      </c>
      <c r="B41" s="149">
        <v>0</v>
      </c>
      <c r="C41" s="150"/>
      <c r="D41" s="147">
        <f t="shared" si="1"/>
        <v>0</v>
      </c>
      <c r="G41" s="147">
        <f t="shared" si="2"/>
        <v>0</v>
      </c>
      <c r="H41" s="148">
        <v>0</v>
      </c>
    </row>
    <row r="42" spans="1:8" ht="17.25" hidden="1" customHeight="1" x14ac:dyDescent="0.2">
      <c r="A42" s="122" t="s">
        <v>123</v>
      </c>
      <c r="B42" s="149">
        <v>6443063</v>
      </c>
      <c r="C42" s="150"/>
      <c r="D42" s="147">
        <f t="shared" si="1"/>
        <v>6443063</v>
      </c>
      <c r="G42" s="147">
        <f t="shared" si="2"/>
        <v>6443063</v>
      </c>
      <c r="H42" s="148">
        <v>7598588.3700000001</v>
      </c>
    </row>
    <row r="43" spans="1:8" ht="17.25" hidden="1" customHeight="1" x14ac:dyDescent="0.2">
      <c r="A43" s="122" t="s">
        <v>124</v>
      </c>
      <c r="B43" s="149">
        <v>6009965</v>
      </c>
      <c r="C43" s="150"/>
      <c r="D43" s="147">
        <f t="shared" si="1"/>
        <v>6009965</v>
      </c>
      <c r="G43" s="147">
        <f t="shared" si="2"/>
        <v>6009965</v>
      </c>
      <c r="H43" s="148">
        <v>7441963.1600000001</v>
      </c>
    </row>
    <row r="44" spans="1:8" s="130" customFormat="1" ht="17.25" customHeight="1" x14ac:dyDescent="0.2">
      <c r="A44" s="115" t="s">
        <v>125</v>
      </c>
      <c r="B44" s="116">
        <f>B45+B46+B47+B48</f>
        <v>23564470</v>
      </c>
      <c r="C44" s="117">
        <v>78857</v>
      </c>
      <c r="D44" s="147">
        <f t="shared" si="1"/>
        <v>23643327</v>
      </c>
      <c r="E44" s="129"/>
      <c r="F44" s="129"/>
      <c r="G44" s="147">
        <f t="shared" si="2"/>
        <v>23643327</v>
      </c>
      <c r="H44" s="148">
        <v>22406633.130000003</v>
      </c>
    </row>
    <row r="45" spans="1:8" ht="17.25" hidden="1" customHeight="1" x14ac:dyDescent="0.2">
      <c r="A45" s="122" t="s">
        <v>126</v>
      </c>
      <c r="B45" s="149">
        <v>371270</v>
      </c>
      <c r="C45" s="150"/>
      <c r="D45" s="147">
        <f t="shared" si="1"/>
        <v>371270</v>
      </c>
      <c r="G45" s="147">
        <f t="shared" si="2"/>
        <v>371270</v>
      </c>
      <c r="H45" s="148">
        <v>237384.17</v>
      </c>
    </row>
    <row r="46" spans="1:8" ht="17.25" hidden="1" customHeight="1" x14ac:dyDescent="0.2">
      <c r="A46" s="122" t="s">
        <v>127</v>
      </c>
      <c r="B46" s="149">
        <v>23193200</v>
      </c>
      <c r="C46" s="150"/>
      <c r="D46" s="147">
        <f t="shared" si="1"/>
        <v>23193200</v>
      </c>
      <c r="G46" s="147">
        <f t="shared" si="2"/>
        <v>23193200</v>
      </c>
      <c r="H46" s="148">
        <v>22082568.960000001</v>
      </c>
    </row>
    <row r="47" spans="1:8" ht="17.25" hidden="1" customHeight="1" x14ac:dyDescent="0.2">
      <c r="A47" s="122" t="s">
        <v>128</v>
      </c>
      <c r="B47" s="149">
        <v>0</v>
      </c>
      <c r="C47" s="150"/>
      <c r="D47" s="147">
        <f t="shared" si="1"/>
        <v>0</v>
      </c>
      <c r="G47" s="147">
        <f t="shared" si="2"/>
        <v>0</v>
      </c>
      <c r="H47" s="148">
        <v>0</v>
      </c>
    </row>
    <row r="48" spans="1:8" ht="17.25" hidden="1" customHeight="1" x14ac:dyDescent="0.2">
      <c r="A48" s="122" t="s">
        <v>129</v>
      </c>
      <c r="B48" s="149">
        <v>0</v>
      </c>
      <c r="C48" s="150"/>
      <c r="D48" s="147">
        <f t="shared" si="1"/>
        <v>0</v>
      </c>
      <c r="G48" s="147">
        <f t="shared" si="2"/>
        <v>0</v>
      </c>
      <c r="H48" s="148">
        <v>0</v>
      </c>
    </row>
    <row r="49" spans="1:12" s="130" customFormat="1" ht="17.25" customHeight="1" x14ac:dyDescent="0.2">
      <c r="A49" s="115" t="s">
        <v>130</v>
      </c>
      <c r="B49" s="151">
        <v>26563370</v>
      </c>
      <c r="C49" s="152"/>
      <c r="D49" s="147">
        <f t="shared" si="1"/>
        <v>26563370</v>
      </c>
      <c r="E49" s="129"/>
      <c r="F49" s="129"/>
      <c r="G49" s="147">
        <f t="shared" si="2"/>
        <v>26563370</v>
      </c>
      <c r="H49" s="148">
        <v>26335278.77</v>
      </c>
      <c r="J49" s="133"/>
    </row>
    <row r="50" spans="1:12" s="130" customFormat="1" ht="17.25" customHeight="1" x14ac:dyDescent="0.2">
      <c r="A50" s="115" t="s">
        <v>131</v>
      </c>
      <c r="B50" s="151">
        <v>1381672</v>
      </c>
      <c r="C50" s="152">
        <v>128334</v>
      </c>
      <c r="D50" s="147">
        <f t="shared" si="1"/>
        <v>1510006</v>
      </c>
      <c r="E50" s="129"/>
      <c r="F50" s="129"/>
      <c r="G50" s="147">
        <f t="shared" si="2"/>
        <v>1510006</v>
      </c>
      <c r="H50" s="148">
        <v>1400261.86</v>
      </c>
    </row>
    <row r="51" spans="1:12" ht="17.25" customHeight="1" x14ac:dyDescent="0.2">
      <c r="A51" s="134" t="s">
        <v>132</v>
      </c>
      <c r="B51" s="135">
        <f>B23+B31+B44+B49+B50</f>
        <v>519883838</v>
      </c>
      <c r="C51" s="136">
        <f>C23+C31+C44+C49+C50</f>
        <v>1318584</v>
      </c>
      <c r="D51" s="137">
        <f>+B51+C51</f>
        <v>521202422</v>
      </c>
      <c r="E51" s="138">
        <f>SUM(E23:E50)</f>
        <v>507238</v>
      </c>
      <c r="F51" s="138">
        <f>SUM(F23:F50)</f>
        <v>64281</v>
      </c>
      <c r="G51" s="137">
        <f t="shared" si="2"/>
        <v>520630903</v>
      </c>
      <c r="H51" s="139">
        <v>488567750.00999999</v>
      </c>
      <c r="I51" s="155"/>
      <c r="J51" s="155"/>
      <c r="K51" s="155"/>
      <c r="L51" s="155"/>
    </row>
    <row r="52" spans="1:12" ht="17.25" customHeight="1" x14ac:dyDescent="0.2">
      <c r="A52" s="156" t="s">
        <v>133</v>
      </c>
      <c r="B52" s="135">
        <f>B21-B51</f>
        <v>31032019</v>
      </c>
      <c r="C52" s="136">
        <f>C21-C51</f>
        <v>353444</v>
      </c>
      <c r="D52" s="137">
        <f>+B52+C52</f>
        <v>31385463</v>
      </c>
      <c r="E52" s="138">
        <f>E21-E51</f>
        <v>-442957</v>
      </c>
      <c r="F52" s="138">
        <f>F21-F51</f>
        <v>442957</v>
      </c>
      <c r="G52" s="137">
        <f>+G21-G51</f>
        <v>31385463</v>
      </c>
      <c r="H52" s="139">
        <v>41503171.029999971</v>
      </c>
      <c r="I52" s="157"/>
      <c r="J52" s="155"/>
    </row>
    <row r="53" spans="1:12" ht="17.25" customHeight="1" x14ac:dyDescent="0.2">
      <c r="A53" s="141" t="s">
        <v>134</v>
      </c>
      <c r="B53" s="158">
        <f>+B54+B55+B56</f>
        <v>-125625</v>
      </c>
      <c r="C53" s="159">
        <f>+C54+C55+C56</f>
        <v>-29</v>
      </c>
      <c r="D53" s="160">
        <f t="shared" si="1"/>
        <v>-125654</v>
      </c>
      <c r="E53" s="145"/>
      <c r="F53" s="145"/>
      <c r="G53" s="160">
        <f t="shared" ref="G53:G62" si="3">+D53+E53-F53</f>
        <v>-125654</v>
      </c>
      <c r="H53" s="161">
        <v>-427106.1</v>
      </c>
      <c r="I53" s="155"/>
      <c r="J53" s="155"/>
    </row>
    <row r="54" spans="1:12" ht="17.25" customHeight="1" x14ac:dyDescent="0.2">
      <c r="A54" s="122" t="s">
        <v>135</v>
      </c>
      <c r="B54" s="162">
        <v>20419</v>
      </c>
      <c r="C54" s="163">
        <v>36</v>
      </c>
      <c r="D54" s="164">
        <f t="shared" si="1"/>
        <v>20455</v>
      </c>
      <c r="G54" s="164">
        <f t="shared" si="3"/>
        <v>20455</v>
      </c>
      <c r="H54" s="165">
        <v>11314.96</v>
      </c>
    </row>
    <row r="55" spans="1:12" ht="17.25" customHeight="1" x14ac:dyDescent="0.2">
      <c r="A55" s="122" t="s">
        <v>136</v>
      </c>
      <c r="B55" s="162">
        <v>-143629</v>
      </c>
      <c r="C55" s="163">
        <v>-65</v>
      </c>
      <c r="D55" s="164">
        <f t="shared" si="1"/>
        <v>-143694</v>
      </c>
      <c r="G55" s="164">
        <f t="shared" si="3"/>
        <v>-143694</v>
      </c>
      <c r="H55" s="165">
        <v>-436968.69</v>
      </c>
    </row>
    <row r="56" spans="1:12" ht="17.25" customHeight="1" x14ac:dyDescent="0.2">
      <c r="A56" s="122" t="s">
        <v>137</v>
      </c>
      <c r="B56" s="162">
        <v>-2415</v>
      </c>
      <c r="C56" s="163"/>
      <c r="D56" s="164">
        <f t="shared" si="1"/>
        <v>-2415</v>
      </c>
      <c r="G56" s="164">
        <f t="shared" si="3"/>
        <v>-2415</v>
      </c>
      <c r="H56" s="165">
        <v>-1452.37</v>
      </c>
    </row>
    <row r="57" spans="1:12" s="130" customFormat="1" ht="17.25" customHeight="1" x14ac:dyDescent="0.2">
      <c r="A57" s="141" t="s">
        <v>138</v>
      </c>
      <c r="B57" s="166">
        <f>B58+B59</f>
        <v>17468</v>
      </c>
      <c r="C57" s="167">
        <v>0</v>
      </c>
      <c r="D57" s="160">
        <f t="shared" si="1"/>
        <v>17468</v>
      </c>
      <c r="E57" s="168"/>
      <c r="F57" s="168"/>
      <c r="G57" s="160">
        <f t="shared" si="3"/>
        <v>17468</v>
      </c>
      <c r="H57" s="161">
        <v>-10451.18</v>
      </c>
    </row>
    <row r="58" spans="1:12" ht="17.25" customHeight="1" x14ac:dyDescent="0.2">
      <c r="A58" s="122" t="s">
        <v>139</v>
      </c>
      <c r="B58" s="162">
        <v>17468</v>
      </c>
      <c r="C58" s="163">
        <v>0</v>
      </c>
      <c r="D58" s="164">
        <f t="shared" si="1"/>
        <v>17468</v>
      </c>
      <c r="G58" s="164">
        <f t="shared" si="3"/>
        <v>17468</v>
      </c>
      <c r="H58" s="165">
        <v>0</v>
      </c>
    </row>
    <row r="59" spans="1:12" ht="17.25" customHeight="1" x14ac:dyDescent="0.2">
      <c r="A59" s="122" t="s">
        <v>140</v>
      </c>
      <c r="B59" s="162">
        <v>0</v>
      </c>
      <c r="C59" s="163">
        <v>0</v>
      </c>
      <c r="D59" s="164">
        <f t="shared" si="1"/>
        <v>0</v>
      </c>
      <c r="G59" s="164">
        <f t="shared" si="3"/>
        <v>0</v>
      </c>
      <c r="H59" s="165">
        <v>-10451.18</v>
      </c>
    </row>
    <row r="60" spans="1:12" s="130" customFormat="1" ht="17.25" customHeight="1" x14ac:dyDescent="0.2">
      <c r="A60" s="141" t="s">
        <v>141</v>
      </c>
      <c r="B60" s="158">
        <f>B61+B62</f>
        <v>13337815</v>
      </c>
      <c r="C60" s="159">
        <f>C61+C62</f>
        <v>0</v>
      </c>
      <c r="D60" s="160">
        <f t="shared" si="1"/>
        <v>13337815</v>
      </c>
      <c r="E60" s="168"/>
      <c r="F60" s="168"/>
      <c r="G60" s="160">
        <f t="shared" si="3"/>
        <v>13337815</v>
      </c>
      <c r="H60" s="161">
        <v>20775822.919999998</v>
      </c>
    </row>
    <row r="61" spans="1:12" ht="17.25" customHeight="1" x14ac:dyDescent="0.2">
      <c r="A61" s="122" t="s">
        <v>142</v>
      </c>
      <c r="B61" s="162">
        <v>13861089</v>
      </c>
      <c r="C61" s="163"/>
      <c r="D61" s="164">
        <f t="shared" si="1"/>
        <v>13861089</v>
      </c>
      <c r="G61" s="164">
        <f t="shared" si="3"/>
        <v>13861089</v>
      </c>
      <c r="H61" s="165">
        <v>22085746.579999998</v>
      </c>
    </row>
    <row r="62" spans="1:12" ht="17.25" customHeight="1" x14ac:dyDescent="0.2">
      <c r="A62" s="122" t="s">
        <v>143</v>
      </c>
      <c r="B62" s="162">
        <v>-523274</v>
      </c>
      <c r="C62" s="163"/>
      <c r="D62" s="164">
        <f t="shared" si="1"/>
        <v>-523274</v>
      </c>
      <c r="G62" s="164">
        <f t="shared" si="3"/>
        <v>-523274</v>
      </c>
      <c r="H62" s="165">
        <v>-1309923.6599999999</v>
      </c>
    </row>
    <row r="63" spans="1:12" ht="17.25" customHeight="1" x14ac:dyDescent="0.2">
      <c r="A63" s="115" t="s">
        <v>144</v>
      </c>
      <c r="B63" s="127">
        <f>B52+B53+B57+B60</f>
        <v>44261677</v>
      </c>
      <c r="C63" s="128">
        <f>C52+C53+C57+C60</f>
        <v>353415</v>
      </c>
      <c r="D63" s="164">
        <f>+B63+C63</f>
        <v>44615092</v>
      </c>
      <c r="G63" s="164">
        <f>G52+G53+G57+G60</f>
        <v>44615092</v>
      </c>
      <c r="H63" s="165">
        <v>61841436.669999972</v>
      </c>
    </row>
    <row r="64" spans="1:12" ht="17.25" customHeight="1" x14ac:dyDescent="0.2">
      <c r="A64" s="141" t="s">
        <v>145</v>
      </c>
      <c r="B64" s="166">
        <v>16183078</v>
      </c>
      <c r="C64" s="167">
        <v>29314</v>
      </c>
      <c r="D64" s="160">
        <f t="shared" si="1"/>
        <v>16212392</v>
      </c>
      <c r="E64" s="145"/>
      <c r="F64" s="145"/>
      <c r="G64" s="160">
        <f>+D64+E64-F64</f>
        <v>16212392</v>
      </c>
      <c r="H64" s="161">
        <v>15355621.029999999</v>
      </c>
    </row>
    <row r="65" spans="1:9" s="173" customFormat="1" ht="17.25" customHeight="1" x14ac:dyDescent="0.2">
      <c r="A65" s="169"/>
      <c r="B65" s="170"/>
      <c r="C65" s="171"/>
      <c r="D65" s="164"/>
      <c r="E65" s="172"/>
      <c r="F65" s="172"/>
      <c r="G65" s="164"/>
      <c r="H65" s="165"/>
    </row>
    <row r="66" spans="1:9" ht="17.25" customHeight="1" thickBot="1" x14ac:dyDescent="0.25">
      <c r="A66" s="174" t="s">
        <v>146</v>
      </c>
      <c r="B66" s="175">
        <f>B63-B64+B65</f>
        <v>28078599</v>
      </c>
      <c r="C66" s="176">
        <f>C63-C64</f>
        <v>324101</v>
      </c>
      <c r="D66" s="177">
        <f>D63-D64+D65</f>
        <v>28402700</v>
      </c>
      <c r="E66" s="178">
        <f>E63-E64+E65</f>
        <v>0</v>
      </c>
      <c r="F66" s="178">
        <f>F63-F64+F65</f>
        <v>0</v>
      </c>
      <c r="G66" s="177">
        <f>G63-G64+G65</f>
        <v>28402700</v>
      </c>
      <c r="H66" s="179">
        <v>46485815.639999971</v>
      </c>
      <c r="I66" s="155"/>
    </row>
    <row r="67" spans="1:9" x14ac:dyDescent="0.2">
      <c r="B67" s="119"/>
      <c r="G67" s="155"/>
      <c r="H67" s="155"/>
    </row>
  </sheetData>
  <mergeCells count="1">
    <mergeCell ref="A1:H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STATO PATRIMONIALE</vt:lpstr>
      <vt:lpstr>CONTO ECONOMICO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2021-03-22T10:25:21Z</dcterms:created>
  <dcterms:modified xsi:type="dcterms:W3CDTF">2021-03-22T13:43:13Z</dcterms:modified>
</cp:coreProperties>
</file>