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stefania.palma\Pictures\BILANCI CONSOLIDATI\"/>
    </mc:Choice>
  </mc:AlternateContent>
  <xr:revisionPtr revIDLastSave="0" documentId="8_{B66584A1-D04E-49B5-8510-B6571C8A2CBB}" xr6:coauthVersionLast="36" xr6:coauthVersionMax="36" xr10:uidLastSave="{00000000-0000-0000-0000-000000000000}"/>
  <bookViews>
    <workbookView xWindow="0" yWindow="0" windowWidth="28800" windowHeight="12225" tabRatio="703" activeTab="1" xr2:uid="{00000000-000D-0000-FFFF-FFFF00000000}"/>
  </bookViews>
  <sheets>
    <sheet name="SP 2021" sheetId="12" r:id="rId1"/>
    <sheet name="CE 2021" sheetId="13" r:id="rId2"/>
  </sheets>
  <definedNames>
    <definedName name="_xlnm.Print_Area" localSheetId="1">'CE 2021'!$A$1:$J$68</definedName>
  </definedNames>
  <calcPr calcId="191029"/>
</workbook>
</file>

<file path=xl/calcChain.xml><?xml version="1.0" encoding="utf-8"?>
<calcChain xmlns="http://schemas.openxmlformats.org/spreadsheetml/2006/main">
  <c r="E68" i="13" l="1"/>
  <c r="F66" i="13"/>
  <c r="E66" i="13"/>
  <c r="G18" i="13"/>
  <c r="G101" i="12" l="1"/>
  <c r="G86" i="12"/>
  <c r="G84" i="12"/>
  <c r="G82" i="12"/>
  <c r="G74" i="12"/>
  <c r="G66" i="12"/>
  <c r="G31" i="12"/>
  <c r="G56" i="12"/>
  <c r="G52" i="12"/>
  <c r="G45" i="12"/>
  <c r="G43" i="12"/>
  <c r="G29" i="12"/>
  <c r="G24" i="12"/>
  <c r="G14" i="12"/>
  <c r="G6" i="12"/>
  <c r="D6" i="12"/>
  <c r="G4" i="12" l="1"/>
  <c r="C44" i="13" l="1"/>
  <c r="C31" i="13"/>
  <c r="B30" i="13"/>
  <c r="D30" i="13" s="1"/>
  <c r="G30" i="13" s="1"/>
  <c r="B9" i="13"/>
  <c r="H42" i="13"/>
  <c r="H22" i="13"/>
  <c r="D64" i="13"/>
  <c r="G64" i="13" s="1"/>
  <c r="D62" i="13"/>
  <c r="G62" i="13" s="1"/>
  <c r="D61" i="13"/>
  <c r="G61" i="13" s="1"/>
  <c r="C60" i="13"/>
  <c r="B60" i="13"/>
  <c r="D60" i="13" s="1"/>
  <c r="G60" i="13" s="1"/>
  <c r="D59" i="13"/>
  <c r="G59" i="13" s="1"/>
  <c r="H59" i="13" s="1"/>
  <c r="D58" i="13"/>
  <c r="G58" i="13" s="1"/>
  <c r="B57" i="13"/>
  <c r="D57" i="13" s="1"/>
  <c r="G57" i="13" s="1"/>
  <c r="D56" i="13"/>
  <c r="G56" i="13" s="1"/>
  <c r="D55" i="13"/>
  <c r="G55" i="13" s="1"/>
  <c r="D54" i="13"/>
  <c r="G54" i="13" s="1"/>
  <c r="C53" i="13"/>
  <c r="B53" i="13"/>
  <c r="D53" i="13" s="1"/>
  <c r="G53" i="13" s="1"/>
  <c r="F51" i="13"/>
  <c r="D50" i="13"/>
  <c r="G50" i="13" s="1"/>
  <c r="D49" i="13"/>
  <c r="G49" i="13" s="1"/>
  <c r="D48" i="13"/>
  <c r="G48" i="13" s="1"/>
  <c r="H48" i="13" s="1"/>
  <c r="D47" i="13"/>
  <c r="G47" i="13" s="1"/>
  <c r="H47" i="13" s="1"/>
  <c r="D46" i="13"/>
  <c r="G46" i="13" s="1"/>
  <c r="H46" i="13" s="1"/>
  <c r="D45" i="13"/>
  <c r="G45" i="13" s="1"/>
  <c r="H45" i="13" s="1"/>
  <c r="B44" i="13"/>
  <c r="D43" i="13"/>
  <c r="G43" i="13" s="1"/>
  <c r="H43" i="13" s="1"/>
  <c r="D42" i="13"/>
  <c r="G42" i="13" s="1"/>
  <c r="D41" i="13"/>
  <c r="G41" i="13" s="1"/>
  <c r="H41" i="13" s="1"/>
  <c r="D40" i="13"/>
  <c r="G40" i="13" s="1"/>
  <c r="H40" i="13" s="1"/>
  <c r="D39" i="13"/>
  <c r="G39" i="13" s="1"/>
  <c r="H39" i="13" s="1"/>
  <c r="D38" i="13"/>
  <c r="G38" i="13" s="1"/>
  <c r="H38" i="13" s="1"/>
  <c r="D37" i="13"/>
  <c r="G37" i="13" s="1"/>
  <c r="H37" i="13" s="1"/>
  <c r="D36" i="13"/>
  <c r="G36" i="13" s="1"/>
  <c r="H36" i="13" s="1"/>
  <c r="D35" i="13"/>
  <c r="G35" i="13" s="1"/>
  <c r="H35" i="13" s="1"/>
  <c r="D34" i="13"/>
  <c r="G34" i="13" s="1"/>
  <c r="H34" i="13" s="1"/>
  <c r="D33" i="13"/>
  <c r="G33" i="13" s="1"/>
  <c r="H33" i="13" s="1"/>
  <c r="D32" i="13"/>
  <c r="G32" i="13" s="1"/>
  <c r="H32" i="13" s="1"/>
  <c r="B31" i="13"/>
  <c r="D29" i="13"/>
  <c r="G29" i="13" s="1"/>
  <c r="H29" i="13" s="1"/>
  <c r="D28" i="13"/>
  <c r="G28" i="13" s="1"/>
  <c r="H28" i="13" s="1"/>
  <c r="D27" i="13"/>
  <c r="G27" i="13" s="1"/>
  <c r="H27" i="13" s="1"/>
  <c r="D26" i="13"/>
  <c r="G26" i="13" s="1"/>
  <c r="H26" i="13" s="1"/>
  <c r="D25" i="13"/>
  <c r="G25" i="13" s="1"/>
  <c r="H25" i="13" s="1"/>
  <c r="C24" i="13"/>
  <c r="B24" i="13"/>
  <c r="D22" i="13"/>
  <c r="G22" i="13" s="1"/>
  <c r="F21" i="13"/>
  <c r="E21" i="13"/>
  <c r="D20" i="13"/>
  <c r="G20" i="13" s="1"/>
  <c r="D19" i="13"/>
  <c r="G19" i="13" s="1"/>
  <c r="H19" i="13" s="1"/>
  <c r="F68" i="13"/>
  <c r="D18" i="13"/>
  <c r="D17" i="13"/>
  <c r="G17" i="13" s="1"/>
  <c r="D16" i="13"/>
  <c r="G16" i="13" s="1"/>
  <c r="H16" i="13" s="1"/>
  <c r="D15" i="13"/>
  <c r="G15" i="13" s="1"/>
  <c r="H15" i="13" s="1"/>
  <c r="D14" i="13"/>
  <c r="G14" i="13" s="1"/>
  <c r="H14" i="13" s="1"/>
  <c r="D13" i="13"/>
  <c r="G13" i="13" s="1"/>
  <c r="H13" i="13" s="1"/>
  <c r="D12" i="13"/>
  <c r="G12" i="13" s="1"/>
  <c r="H12" i="13" s="1"/>
  <c r="D11" i="13"/>
  <c r="G11" i="13" s="1"/>
  <c r="H11" i="13" s="1"/>
  <c r="D10" i="13"/>
  <c r="G10" i="13" s="1"/>
  <c r="H10" i="13" s="1"/>
  <c r="D9" i="13"/>
  <c r="G9" i="13" s="1"/>
  <c r="H9" i="13" s="1"/>
  <c r="C8" i="13"/>
  <c r="C21" i="13" s="1"/>
  <c r="B8" i="13"/>
  <c r="D7" i="13"/>
  <c r="D6" i="13"/>
  <c r="D5" i="13"/>
  <c r="G5" i="13" s="1"/>
  <c r="B4" i="13"/>
  <c r="D4" i="13" s="1"/>
  <c r="G4" i="13" s="1"/>
  <c r="B33" i="12"/>
  <c r="C51" i="13" l="1"/>
  <c r="C52" i="13" s="1"/>
  <c r="C63" i="13" s="1"/>
  <c r="C66" i="13" s="1"/>
  <c r="D44" i="13"/>
  <c r="G44" i="13" s="1"/>
  <c r="F52" i="13"/>
  <c r="B23" i="13"/>
  <c r="B51" i="13" s="1"/>
  <c r="H5" i="13"/>
  <c r="G7" i="13"/>
  <c r="H7" i="13" s="1"/>
  <c r="G6" i="13"/>
  <c r="H6" i="13" s="1"/>
  <c r="K18" i="13"/>
  <c r="B21" i="13"/>
  <c r="D31" i="13"/>
  <c r="G31" i="13" s="1"/>
  <c r="D23" i="13"/>
  <c r="G23" i="13" s="1"/>
  <c r="E51" i="13"/>
  <c r="E52" i="13" s="1"/>
  <c r="D24" i="13"/>
  <c r="G24" i="13" s="1"/>
  <c r="D8" i="13"/>
  <c r="G8" i="13" s="1"/>
  <c r="H52" i="13" s="1"/>
  <c r="H66" i="13" s="1"/>
  <c r="C74" i="12"/>
  <c r="G108" i="12"/>
  <c r="G102" i="12"/>
  <c r="G85" i="12"/>
  <c r="G83" i="12"/>
  <c r="G81" i="12"/>
  <c r="G80" i="12"/>
  <c r="G79" i="12"/>
  <c r="G78" i="12"/>
  <c r="G77" i="12"/>
  <c r="G76" i="12"/>
  <c r="G69" i="12"/>
  <c r="G67" i="12"/>
  <c r="G65" i="12"/>
  <c r="G63" i="12"/>
  <c r="G59" i="12"/>
  <c r="G57" i="12"/>
  <c r="G55" i="12"/>
  <c r="G53" i="12"/>
  <c r="G51" i="12"/>
  <c r="G46" i="12"/>
  <c r="G44" i="12"/>
  <c r="G32" i="12"/>
  <c r="G30" i="12"/>
  <c r="G28" i="12"/>
  <c r="G26" i="12"/>
  <c r="G18" i="12"/>
  <c r="G15" i="12"/>
  <c r="G13" i="12"/>
  <c r="G8" i="12"/>
  <c r="G7" i="12"/>
  <c r="G5" i="12"/>
  <c r="B119" i="12"/>
  <c r="D119" i="12" s="1"/>
  <c r="G119" i="12" s="1"/>
  <c r="D117" i="12"/>
  <c r="H117" i="12" s="1"/>
  <c r="D116" i="12"/>
  <c r="H116" i="12" s="1"/>
  <c r="D115" i="12"/>
  <c r="H115" i="12" s="1"/>
  <c r="D114" i="12"/>
  <c r="H114" i="12" s="1"/>
  <c r="D113" i="12"/>
  <c r="H113" i="12" s="1"/>
  <c r="D112" i="12"/>
  <c r="H112" i="12" s="1"/>
  <c r="H111" i="12"/>
  <c r="D111" i="12"/>
  <c r="G111" i="12" s="1"/>
  <c r="D110" i="12"/>
  <c r="G110" i="12" s="1"/>
  <c r="D109" i="12"/>
  <c r="H109" i="12" s="1"/>
  <c r="H108" i="12"/>
  <c r="B107" i="12"/>
  <c r="D107" i="12" s="1"/>
  <c r="G107" i="12" s="1"/>
  <c r="D106" i="12"/>
  <c r="H106" i="12" s="1"/>
  <c r="D105" i="12"/>
  <c r="H105" i="12" s="1"/>
  <c r="D104" i="12"/>
  <c r="H104" i="12" s="1"/>
  <c r="D103" i="12"/>
  <c r="G103" i="12" s="1"/>
  <c r="H102" i="12"/>
  <c r="B101" i="12"/>
  <c r="D101" i="12" s="1"/>
  <c r="D100" i="12"/>
  <c r="H100" i="12" s="1"/>
  <c r="D99" i="12"/>
  <c r="H99" i="12" s="1"/>
  <c r="D98" i="12"/>
  <c r="H98" i="12" s="1"/>
  <c r="D97" i="12"/>
  <c r="H97" i="12" s="1"/>
  <c r="D96" i="12"/>
  <c r="H96" i="12" s="1"/>
  <c r="D95" i="12"/>
  <c r="G95" i="12" s="1"/>
  <c r="D94" i="12"/>
  <c r="H94" i="12" s="1"/>
  <c r="D93" i="12"/>
  <c r="H93" i="12" s="1"/>
  <c r="D92" i="12"/>
  <c r="H92" i="12" s="1"/>
  <c r="D91" i="12"/>
  <c r="H91" i="12" s="1"/>
  <c r="D90" i="12"/>
  <c r="H90" i="12" s="1"/>
  <c r="D89" i="12"/>
  <c r="H89" i="12" s="1"/>
  <c r="D88" i="12"/>
  <c r="H88" i="12" s="1"/>
  <c r="D87" i="12"/>
  <c r="G87" i="12" s="1"/>
  <c r="E118" i="12"/>
  <c r="B86" i="12"/>
  <c r="D86" i="12" s="1"/>
  <c r="H85" i="12"/>
  <c r="D84" i="12"/>
  <c r="H83" i="12"/>
  <c r="D82" i="12"/>
  <c r="H81" i="12"/>
  <c r="H80" i="12"/>
  <c r="H79" i="12"/>
  <c r="H78" i="12"/>
  <c r="H77" i="12"/>
  <c r="H76" i="12"/>
  <c r="D75" i="12"/>
  <c r="H75" i="12" s="1"/>
  <c r="B74" i="12"/>
  <c r="D73" i="12"/>
  <c r="G73" i="12" s="1"/>
  <c r="D72" i="12"/>
  <c r="H72" i="12" s="1"/>
  <c r="D71" i="12"/>
  <c r="H71" i="12" s="1"/>
  <c r="D70" i="12"/>
  <c r="H70" i="12" s="1"/>
  <c r="H69" i="12"/>
  <c r="B68" i="12"/>
  <c r="H67" i="12"/>
  <c r="D66" i="12"/>
  <c r="H65" i="12"/>
  <c r="F64" i="12"/>
  <c r="F118" i="12" s="1"/>
  <c r="H63" i="12"/>
  <c r="D59" i="12"/>
  <c r="E58" i="12"/>
  <c r="H57" i="12"/>
  <c r="D56" i="12"/>
  <c r="D55" i="12"/>
  <c r="H55" i="12" s="1"/>
  <c r="C54" i="12"/>
  <c r="B54" i="12"/>
  <c r="D54" i="12" s="1"/>
  <c r="G54" i="12" s="1"/>
  <c r="D53" i="12"/>
  <c r="H53" i="12" s="1"/>
  <c r="D52" i="12"/>
  <c r="D51" i="12"/>
  <c r="H51" i="12" s="1"/>
  <c r="B50" i="12"/>
  <c r="D50" i="12" s="1"/>
  <c r="G50" i="12" s="1"/>
  <c r="D49" i="12"/>
  <c r="H49" i="12" s="1"/>
  <c r="D48" i="12"/>
  <c r="G48" i="12" s="1"/>
  <c r="D47" i="12"/>
  <c r="G47" i="12" s="1"/>
  <c r="H46" i="12"/>
  <c r="B45" i="12"/>
  <c r="H44" i="12"/>
  <c r="D42" i="12"/>
  <c r="G42" i="12" s="1"/>
  <c r="D41" i="12"/>
  <c r="G41" i="12" s="1"/>
  <c r="D40" i="12"/>
  <c r="G40" i="12" s="1"/>
  <c r="D39" i="12"/>
  <c r="G39" i="12" s="1"/>
  <c r="D38" i="12"/>
  <c r="G38" i="12" s="1"/>
  <c r="D37" i="12"/>
  <c r="G37" i="12" s="1"/>
  <c r="D36" i="12"/>
  <c r="G36" i="12" s="1"/>
  <c r="D35" i="12"/>
  <c r="G35" i="12" s="1"/>
  <c r="D34" i="12"/>
  <c r="G34" i="12" s="1"/>
  <c r="D33" i="12"/>
  <c r="G33" i="12" s="1"/>
  <c r="F58" i="12"/>
  <c r="B31" i="12"/>
  <c r="D31" i="12" s="1"/>
  <c r="H30" i="12"/>
  <c r="D29" i="12"/>
  <c r="H28" i="12"/>
  <c r="C27" i="12"/>
  <c r="H26" i="12"/>
  <c r="D25" i="12"/>
  <c r="H25" i="12" s="1"/>
  <c r="D24" i="12"/>
  <c r="D23" i="12"/>
  <c r="G23" i="12" s="1"/>
  <c r="D22" i="12"/>
  <c r="G22" i="12" s="1"/>
  <c r="D21" i="12"/>
  <c r="G21" i="12" s="1"/>
  <c r="D20" i="12"/>
  <c r="G20" i="12" s="1"/>
  <c r="D19" i="12"/>
  <c r="G19" i="12" s="1"/>
  <c r="D18" i="12"/>
  <c r="D17" i="12"/>
  <c r="G17" i="12" s="1"/>
  <c r="D16" i="12"/>
  <c r="G16" i="12" s="1"/>
  <c r="B14" i="12"/>
  <c r="D14" i="12" s="1"/>
  <c r="D13" i="12"/>
  <c r="D12" i="12"/>
  <c r="G12" i="12" s="1"/>
  <c r="D11" i="12"/>
  <c r="G11" i="12" s="1"/>
  <c r="D10" i="12"/>
  <c r="G10" i="12" s="1"/>
  <c r="D9" i="12"/>
  <c r="G9" i="12" s="1"/>
  <c r="D8" i="12"/>
  <c r="B6" i="12"/>
  <c r="H5" i="12"/>
  <c r="C4" i="12"/>
  <c r="B4" i="12"/>
  <c r="G112" i="12" l="1"/>
  <c r="G104" i="12"/>
  <c r="G99" i="12"/>
  <c r="G96" i="12"/>
  <c r="G49" i="12"/>
  <c r="G25" i="12"/>
  <c r="D51" i="13"/>
  <c r="G51" i="13" s="1"/>
  <c r="B52" i="13"/>
  <c r="D52" i="13" s="1"/>
  <c r="D21" i="13"/>
  <c r="G21" i="13" s="1"/>
  <c r="G109" i="12"/>
  <c r="H103" i="12"/>
  <c r="H95" i="12"/>
  <c r="G88" i="12"/>
  <c r="B64" i="12"/>
  <c r="G72" i="12"/>
  <c r="B27" i="12"/>
  <c r="B58" i="12" s="1"/>
  <c r="H73" i="12"/>
  <c r="H87" i="12"/>
  <c r="G70" i="12"/>
  <c r="G89" i="12"/>
  <c r="G97" i="12"/>
  <c r="G105" i="12"/>
  <c r="G113" i="12"/>
  <c r="G71" i="12"/>
  <c r="G90" i="12"/>
  <c r="G98" i="12"/>
  <c r="G106" i="12"/>
  <c r="G114" i="12"/>
  <c r="G91" i="12"/>
  <c r="G115" i="12"/>
  <c r="G92" i="12"/>
  <c r="G100" i="12"/>
  <c r="G116" i="12"/>
  <c r="G75" i="12"/>
  <c r="G93" i="12"/>
  <c r="G117" i="12"/>
  <c r="H110" i="12"/>
  <c r="G94" i="12"/>
  <c r="D74" i="12"/>
  <c r="C64" i="12"/>
  <c r="C58" i="12"/>
  <c r="D4" i="12"/>
  <c r="D45" i="12"/>
  <c r="G27" i="12" s="1"/>
  <c r="H4" i="12"/>
  <c r="B118" i="12"/>
  <c r="D68" i="12"/>
  <c r="G68" i="12" s="1"/>
  <c r="G64" i="12" s="1"/>
  <c r="C118" i="12" l="1"/>
  <c r="D118" i="12" s="1"/>
  <c r="G118" i="12" s="1"/>
  <c r="D27" i="12"/>
  <c r="B63" i="13"/>
  <c r="D63" i="13" s="1"/>
  <c r="D66" i="13" s="1"/>
  <c r="G52" i="13"/>
  <c r="G63" i="13" s="1"/>
  <c r="G66" i="13" s="1"/>
  <c r="D58" i="12"/>
  <c r="G58" i="12" s="1"/>
  <c r="D64" i="12"/>
  <c r="B66" i="13" l="1"/>
</calcChain>
</file>

<file path=xl/sharedStrings.xml><?xml version="1.0" encoding="utf-8"?>
<sst xmlns="http://schemas.openxmlformats.org/spreadsheetml/2006/main" count="165" uniqueCount="149">
  <si>
    <t xml:space="preserve">		 I - IMMATERIALI:</t>
  </si>
  <si>
    <t xml:space="preserve">			 1) Costi di impianto, di ampliamento e di sviluppo</t>
  </si>
  <si>
    <t xml:space="preserve">			 2) Diritti di brevetto e diritti di utilizzazione delle opere di ingegno</t>
  </si>
  <si>
    <t xml:space="preserve">			 3) Concessioni, licenze, marchi e diritti simili</t>
  </si>
  <si>
    <t xml:space="preserve">			 4)  Immobilizzazioni in corso e acconti</t>
  </si>
  <si>
    <t xml:space="preserve">			 5) Altre immobilizzazioni immateriali</t>
  </si>
  <si>
    <t xml:space="preserve">		 II - MATERIALI:</t>
  </si>
  <si>
    <t xml:space="preserve">			 1) Terreni e fabbricati</t>
  </si>
  <si>
    <t xml:space="preserve">			 2) Impianti e attrezzature</t>
  </si>
  <si>
    <t xml:space="preserve">			 3) Attrezzature scientifiche</t>
  </si>
  <si>
    <t xml:space="preserve">			 4) Patrimonio librario, opere d'arte, d'antiquariato e museali</t>
  </si>
  <si>
    <t xml:space="preserve">			 5) Mobili e arredi</t>
  </si>
  <si>
    <t xml:space="preserve">			 6) Immobilizzazioni in corso e acconti</t>
  </si>
  <si>
    <t xml:space="preserve">			 7) Altre immobilizzazioni materiali</t>
  </si>
  <si>
    <t xml:space="preserve">		 III - FINANZIARIE:</t>
  </si>
  <si>
    <t xml:space="preserve">			 1) Crediti verso MIUR e altre Amministrazioni centrali</t>
  </si>
  <si>
    <t xml:space="preserve">			 2) Crediti verso Regioni e Province Autonome</t>
  </si>
  <si>
    <t xml:space="preserve">			 3) Crediti verso altre Amministrazioni locali</t>
  </si>
  <si>
    <t xml:space="preserve">			 5) Crediti verso Università</t>
  </si>
  <si>
    <t xml:space="preserve">			 6) Crediti verso studenti per tasse e contributi</t>
  </si>
  <si>
    <t xml:space="preserve">			 7) Crediti verso società ed enti controllati</t>
  </si>
  <si>
    <t xml:space="preserve">			 8) Crediti verso altri (pubblici)</t>
  </si>
  <si>
    <t xml:space="preserve">			 9) Crediti verso altri (privati)</t>
  </si>
  <si>
    <t xml:space="preserve">		 III - ATTIVITA' FINANZIARIE</t>
  </si>
  <si>
    <t xml:space="preserve">		 IV - DISPONIBILITA' LIQUIDE:</t>
  </si>
  <si>
    <t xml:space="preserve">			 1) Depositi bancari e postali</t>
  </si>
  <si>
    <t xml:space="preserve">			 2) Danaro e valori in cassa</t>
  </si>
  <si>
    <t xml:space="preserve">		 I - FONDO DI DOTAZIONE DELL'ATENEO</t>
  </si>
  <si>
    <t xml:space="preserve">		 II - PATRIMONIO VINCOLATO</t>
  </si>
  <si>
    <t xml:space="preserve">			 1) Fondi vincolati destinati da terzi</t>
  </si>
  <si>
    <t xml:space="preserve">			 2) Fondi vincolati per decisione degli organi istituzionali</t>
  </si>
  <si>
    <t xml:space="preserve">		 III - PATRIMONIO NON VINCOLATO</t>
  </si>
  <si>
    <t xml:space="preserve">			 1) Risultato gestionale esercizio</t>
  </si>
  <si>
    <t xml:space="preserve">			 2) Risultati gestionali relativi ad esercizi precedenti</t>
  </si>
  <si>
    <t xml:space="preserve">			 3) Riserve statutarie</t>
  </si>
  <si>
    <t xml:space="preserve">		 1) Mutui e Debiti verso banche</t>
  </si>
  <si>
    <t xml:space="preserve">		 2) Debiti: verso MIUR e altre Amministrazioni centrali</t>
  </si>
  <si>
    <t xml:space="preserve">		 3) Debiti: verso Regione e Province Autonome</t>
  </si>
  <si>
    <t xml:space="preserve">		 4) Debiti: verso altre Amministrazioni locali</t>
  </si>
  <si>
    <t xml:space="preserve">		 6) Debiti: verso Università</t>
  </si>
  <si>
    <t xml:space="preserve">		 7) Debiti: verso studenti</t>
  </si>
  <si>
    <t xml:space="preserve">		 8) Acconti</t>
  </si>
  <si>
    <t xml:space="preserve">		 9) Debiti: verso fornitori</t>
  </si>
  <si>
    <t xml:space="preserve">		 10) Debiti: verso dipendenti</t>
  </si>
  <si>
    <t xml:space="preserve">		 11) Debiti: verso società o enti controllati</t>
  </si>
  <si>
    <t xml:space="preserve">		 12) Debiti: altri debiti</t>
  </si>
  <si>
    <t>B) ATTIVO CIRCOLANTE</t>
  </si>
  <si>
    <t>I - RIMANENZE</t>
  </si>
  <si>
    <t>TOTALE ATTIVO</t>
  </si>
  <si>
    <t>CONTI D'ORDINE DELL'ATTIVO</t>
  </si>
  <si>
    <t>TOTALE PASSIVO</t>
  </si>
  <si>
    <t>CONTI D'ORDINE DEL PASSIVO</t>
  </si>
  <si>
    <t xml:space="preserve"> ATTIVO</t>
  </si>
  <si>
    <t xml:space="preserve"> PASSIVO</t>
  </si>
  <si>
    <t>II - CREDITI</t>
  </si>
  <si>
    <t>4) Crediti verso l'Unione Europea e altri Organismi internazionali</t>
  </si>
  <si>
    <t>3) Riserve vincolate (progetti specifici, obblighi di legge o altro)</t>
  </si>
  <si>
    <t>5) Debiti verso l'Unione Europea ed altri Organismi internazionali</t>
  </si>
  <si>
    <t xml:space="preserve">		 c1) Rate risconti attivi</t>
  </si>
  <si>
    <t>d1) Ratei attivi per progetti e ricerche in corso</t>
  </si>
  <si>
    <t>F) RISCONTI PASSIVI PER PROGETTI E RICERCHE IN CORSO</t>
  </si>
  <si>
    <t>f) Risconti passivi per progetti e ricerche finanziate o cofinaziate in corso</t>
  </si>
  <si>
    <t>e1) Contributi agli investimenti</t>
  </si>
  <si>
    <t>e2) Ratei e risconti passivi</t>
  </si>
  <si>
    <t>UNIMI</t>
  </si>
  <si>
    <t>Fondazione UNIMI</t>
  </si>
  <si>
    <t>Aggregato</t>
  </si>
  <si>
    <t>CONTO ECONOMICO</t>
  </si>
  <si>
    <t xml:space="preserve"> A) PROVENTI OPERATIVI</t>
  </si>
  <si>
    <t xml:space="preserve">	 I. PROVENTI PROPRI</t>
  </si>
  <si>
    <t xml:space="preserve">		 1) Proventi per la didattica</t>
  </si>
  <si>
    <t xml:space="preserve">		 2) Proventi da Ricerche commissionate e trasferimento tecnologico</t>
  </si>
  <si>
    <t xml:space="preserve">		 3) Proventi da Ricerche con finanziamenti competitivi</t>
  </si>
  <si>
    <t xml:space="preserve">	 II. CONTRIBUTI</t>
  </si>
  <si>
    <t xml:space="preserve">		 1) Contributi Miur e altre Amministrazioni centrali</t>
  </si>
  <si>
    <t xml:space="preserve">		 2) Contributi Regioni e Province autonome</t>
  </si>
  <si>
    <t xml:space="preserve">		 3) Contributi altre Amministrazioni locali</t>
  </si>
  <si>
    <t xml:space="preserve"> 4) Contributi da Unione Europea e da Resto del Mondo</t>
  </si>
  <si>
    <t xml:space="preserve">		 5) Contributi da Università</t>
  </si>
  <si>
    <t xml:space="preserve">		 6) Contributi da altri (pubblici)</t>
  </si>
  <si>
    <t xml:space="preserve">		 7) Contributi da altri (privati)</t>
  </si>
  <si>
    <t xml:space="preserve">	 III. PROVENTI PER ATTIVITA' ASSISTENZIALE</t>
  </si>
  <si>
    <t xml:space="preserve">	 IV. PROVENTI PER GESTIONE DIRETTA INTERVENTI PER IL DIRITTO ALLO STUDIO</t>
  </si>
  <si>
    <t xml:space="preserve">	 V. ALTRI PROVENTI E RICAVI DIVERSI</t>
  </si>
  <si>
    <t xml:space="preserve">	 VI. VARIAZIONE RIMANENZE</t>
  </si>
  <si>
    <t xml:space="preserve">	 VII. INCREMENTO DELLE IMMOBILIZZAZIONI PER LAVORI INTERNI</t>
  </si>
  <si>
    <t xml:space="preserve"> TOTALE PROVENTI (A)</t>
  </si>
  <si>
    <t xml:space="preserve"> B) COSTI OPERATIVI</t>
  </si>
  <si>
    <t xml:space="preserve">	 VIII. COSTI DEL PERSONALE</t>
  </si>
  <si>
    <t xml:space="preserve">		 1) Costi del personale dedicato alla ricerca e alla didattica:</t>
  </si>
  <si>
    <t xml:space="preserve">			 a) docenti / ricercatori</t>
  </si>
  <si>
    <t xml:space="preserve">			 b) collaborazioni scientifiche (collaboratori, assegnisti, ecc)</t>
  </si>
  <si>
    <t xml:space="preserve">			 c) docenti a contratto</t>
  </si>
  <si>
    <t xml:space="preserve">			 d) esperti linguistici</t>
  </si>
  <si>
    <t xml:space="preserve">			 e) altro personale dedicato alla didattica e alla ricerca</t>
  </si>
  <si>
    <t xml:space="preserve">		 2) Costi del personale dirigente e tecnico amministrativo</t>
  </si>
  <si>
    <t xml:space="preserve">	 IX. COSTI DELLA GESTIONE CORRENTE</t>
  </si>
  <si>
    <t xml:space="preserve">		 1) Costi per sostegno agli studenti</t>
  </si>
  <si>
    <t xml:space="preserve">		 2) Costi per il diritto allo studio</t>
  </si>
  <si>
    <t xml:space="preserve"> 3)		 Costi per l'attività editoriale</t>
  </si>
  <si>
    <t xml:space="preserve">		 4) Trasferimenti a partner di progetti coordinati</t>
  </si>
  <si>
    <t xml:space="preserve">		 5) Acquisto materiale consumo per laboratori</t>
  </si>
  <si>
    <t xml:space="preserve">		 6) Variazione rimanenze di materiale di consumo per laboratori</t>
  </si>
  <si>
    <t xml:space="preserve">		 7) Acquisto di libri, periodici e materiale bibliografico</t>
  </si>
  <si>
    <t xml:space="preserve">		 8) Acquisto di servizi e collaborazioni tecnico gestionali</t>
  </si>
  <si>
    <t xml:space="preserve">		 9) Acquisto altri materiali</t>
  </si>
  <si>
    <t xml:space="preserve">		 10) Variazione delle rimanenze di materiali</t>
  </si>
  <si>
    <t xml:space="preserve">		 11) Costi per godimento beni di terzi</t>
  </si>
  <si>
    <t xml:space="preserve">		 12) Altri costi</t>
  </si>
  <si>
    <t xml:space="preserve">	 X. AMMORTAMENTI E SVALUTAZIONI</t>
  </si>
  <si>
    <t xml:space="preserve">		 1) Ammortamenti immobilizzazioni immateriali</t>
  </si>
  <si>
    <t xml:space="preserve">		 2) Ammortamenti immobilizzazioni materiali</t>
  </si>
  <si>
    <t xml:space="preserve">		 3) Svalutazione immobilizzazioni</t>
  </si>
  <si>
    <t xml:space="preserve">		 4) Svalutazioni dei crediti compresi nell'attivo circolante e nelle disponibilità liquide</t>
  </si>
  <si>
    <t xml:space="preserve">	 XI. ACCANTONAMENTI PER RISCHI E ONERI</t>
  </si>
  <si>
    <t xml:space="preserve">	 XII. ONERI DIVERSI DI GESTIONE</t>
  </si>
  <si>
    <t xml:space="preserve"> TOTALE COSTI OPERATIVI (B)</t>
  </si>
  <si>
    <t xml:space="preserve"> DIFFERENZA TRA PROVENTI E COSTI OPERATIVI (A - B)</t>
  </si>
  <si>
    <t xml:space="preserve"> C) PROVENTI E ONERI FINANZIARI</t>
  </si>
  <si>
    <t xml:space="preserve">	 1) Proventi finanziari</t>
  </si>
  <si>
    <t xml:space="preserve">	 3) Utili e perdite su cambi</t>
  </si>
  <si>
    <t xml:space="preserve"> D) RETTIFICHE DI VALORE DI ATTIVITA' FINANZIARIE</t>
  </si>
  <si>
    <t xml:space="preserve">	 1) Rivalutazioni</t>
  </si>
  <si>
    <t xml:space="preserve">	 2) Svalutazioni </t>
  </si>
  <si>
    <t xml:space="preserve"> E) PROVENTI E ONERI STRAORDINARI</t>
  </si>
  <si>
    <t xml:space="preserve">	 1) Proventi</t>
  </si>
  <si>
    <t xml:space="preserve">	 2) Oneri</t>
  </si>
  <si>
    <t xml:space="preserve"> Risultato prima delle imposte (A - B + - C + - D + - E) </t>
  </si>
  <si>
    <t xml:space="preserve"> F) IMPOSTE SUL REDDITO DELL'ESERCIZIO CORRENTI, DIFFERITE, ANTICIPATE</t>
  </si>
  <si>
    <t xml:space="preserve"> RISULTATO DELL'ESERCIZIO</t>
  </si>
  <si>
    <t>BILANCIO CONSOLIDATO - STATO PATRIMONIALE</t>
  </si>
  <si>
    <t>Consolidato al 31/12/2018</t>
  </si>
  <si>
    <t>BILANCIO CONSOLIDATO - CONTO ECONOMICO</t>
  </si>
  <si>
    <t>Rettifiche di UNIMI</t>
  </si>
  <si>
    <t>Rettifiche UNIMI</t>
  </si>
  <si>
    <t>Rettifiche di FONDAZIONE</t>
  </si>
  <si>
    <t>D) RATEATTIVI PER PROGETTI E RICERCHE IN CORSO</t>
  </si>
  <si>
    <t>Consolidato al 31/12/2019</t>
  </si>
  <si>
    <t>Rettifiche di Fondazione UNIMI</t>
  </si>
  <si>
    <t>Consolidato al 31/12/2020</t>
  </si>
  <si>
    <t>E) RATEI E RISCONTI PASSIVI E CONTRIBUTI AGLI INVESTIMENTI</t>
  </si>
  <si>
    <t>D) DEBITI</t>
  </si>
  <si>
    <t>C) TRATTAMENTO DI FINE RAPPORTO DI LAVORO SUBORDINATO</t>
  </si>
  <si>
    <t>B) FONDI PER RISCHI E ONERI</t>
  </si>
  <si>
    <t>A) PATRIMONIO NETTO:</t>
  </si>
  <si>
    <t>C) RATEI E RISCONTI ATTIVI</t>
  </si>
  <si>
    <t>A) IMMOBILIZZAZIONI</t>
  </si>
  <si>
    <t xml:space="preserve"> 2) Interessi passivi e altri oneri finanziari</t>
  </si>
  <si>
    <t>Consolidato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</si>
</sst>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\ _€_-;\-* #,##0\ _€_-;_-* &quot;-&quot;??\ _€_-;_-@_-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</xf>
    <xf numFmtId="166" fontId="6" fillId="3" borderId="3" xfId="1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166" fontId="6" fillId="3" borderId="22" xfId="1" applyNumberFormat="1" applyFont="1" applyFill="1" applyBorder="1" applyAlignment="1" applyProtection="1">
      <alignment horizontal="center" vertical="center" wrapText="1"/>
    </xf>
    <xf numFmtId="166" fontId="6" fillId="3" borderId="4" xfId="1" applyNumberFormat="1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6" fontId="5" fillId="0" borderId="14" xfId="1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66" fontId="3" fillId="0" borderId="23" xfId="1" applyNumberFormat="1" applyFont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7" fillId="5" borderId="16" xfId="0" applyFont="1" applyFill="1" applyBorder="1" applyAlignment="1" applyProtection="1">
      <alignment horizontal="left" vertical="center" wrapText="1"/>
    </xf>
    <xf numFmtId="166" fontId="3" fillId="5" borderId="16" xfId="1" applyNumberFormat="1" applyFont="1" applyFill="1" applyBorder="1" applyAlignment="1" applyProtection="1">
      <alignment horizontal="right" vertical="center" wrapText="1"/>
    </xf>
    <xf numFmtId="166" fontId="3" fillId="5" borderId="9" xfId="1" applyNumberFormat="1" applyFont="1" applyFill="1" applyBorder="1" applyAlignment="1" applyProtection="1">
      <alignment horizontal="right" vertical="center" wrapText="1"/>
    </xf>
    <xf numFmtId="166" fontId="3" fillId="5" borderId="6" xfId="1" applyNumberFormat="1" applyFont="1" applyFill="1" applyBorder="1" applyAlignment="1">
      <alignment vertical="center"/>
    </xf>
    <xf numFmtId="43" fontId="8" fillId="5" borderId="2" xfId="0" applyNumberFormat="1" applyFont="1" applyFill="1" applyBorder="1" applyAlignment="1">
      <alignment vertical="center"/>
    </xf>
    <xf numFmtId="167" fontId="3" fillId="5" borderId="6" xfId="0" applyNumberFormat="1" applyFont="1" applyFill="1" applyBorder="1" applyAlignment="1">
      <alignment vertical="center"/>
    </xf>
    <xf numFmtId="0" fontId="9" fillId="0" borderId="14" xfId="0" applyFont="1" applyBorder="1" applyAlignment="1" applyProtection="1">
      <alignment horizontal="left" vertical="center" wrapText="1"/>
    </xf>
    <xf numFmtId="166" fontId="8" fillId="0" borderId="14" xfId="1" applyNumberFormat="1" applyFont="1" applyBorder="1" applyAlignment="1" applyProtection="1">
      <alignment horizontal="right" vertical="center" wrapText="1"/>
    </xf>
    <xf numFmtId="0" fontId="5" fillId="0" borderId="26" xfId="0" applyFont="1" applyBorder="1" applyAlignment="1" applyProtection="1">
      <alignment horizontal="right" vertical="center" wrapText="1"/>
    </xf>
    <xf numFmtId="43" fontId="8" fillId="0" borderId="0" xfId="0" applyNumberFormat="1" applyFont="1" applyBorder="1" applyAlignment="1">
      <alignment vertical="center"/>
    </xf>
    <xf numFmtId="167" fontId="3" fillId="0" borderId="23" xfId="0" applyNumberFormat="1" applyFont="1" applyBorder="1" applyAlignment="1">
      <alignment vertical="center"/>
    </xf>
    <xf numFmtId="0" fontId="7" fillId="0" borderId="17" xfId="0" applyFont="1" applyBorder="1" applyAlignment="1" applyProtection="1">
      <alignment horizontal="left" vertical="center" wrapText="1"/>
    </xf>
    <xf numFmtId="166" fontId="3" fillId="0" borderId="17" xfId="1" applyNumberFormat="1" applyFont="1" applyBorder="1" applyAlignment="1" applyProtection="1">
      <alignment horizontal="right" vertical="center" wrapText="1"/>
    </xf>
    <xf numFmtId="166" fontId="3" fillId="0" borderId="25" xfId="1" applyNumberFormat="1" applyFont="1" applyBorder="1" applyAlignment="1" applyProtection="1">
      <alignment horizontal="right" vertical="center" wrapText="1"/>
    </xf>
    <xf numFmtId="166" fontId="3" fillId="0" borderId="24" xfId="1" applyNumberFormat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167" fontId="3" fillId="0" borderId="24" xfId="0" applyNumberFormat="1" applyFont="1" applyBorder="1" applyAlignment="1">
      <alignment vertical="center"/>
    </xf>
    <xf numFmtId="166" fontId="5" fillId="0" borderId="14" xfId="1" applyNumberFormat="1" applyFont="1" applyBorder="1" applyAlignment="1" applyProtection="1">
      <alignment horizontal="right" vertical="center" wrapText="1"/>
    </xf>
    <xf numFmtId="4" fontId="5" fillId="0" borderId="26" xfId="0" applyNumberFormat="1" applyFont="1" applyBorder="1" applyAlignment="1" applyProtection="1">
      <alignment horizontal="right" vertical="center" wrapText="1"/>
    </xf>
    <xf numFmtId="4" fontId="9" fillId="0" borderId="30" xfId="0" applyNumberFormat="1" applyFont="1" applyBorder="1" applyAlignment="1" applyProtection="1">
      <alignment horizontal="righ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166" fontId="10" fillId="0" borderId="14" xfId="1" applyNumberFormat="1" applyFont="1" applyBorder="1" applyAlignment="1" applyProtection="1">
      <alignment horizontal="right" vertical="center" wrapText="1"/>
    </xf>
    <xf numFmtId="4" fontId="3" fillId="0" borderId="26" xfId="0" applyNumberFormat="1" applyFont="1" applyBorder="1" applyAlignment="1" applyProtection="1">
      <alignment horizontal="right" vertical="center" wrapText="1"/>
    </xf>
    <xf numFmtId="3" fontId="3" fillId="0" borderId="25" xfId="0" applyNumberFormat="1" applyFont="1" applyBorder="1" applyAlignment="1" applyProtection="1">
      <alignment horizontal="right" vertical="center" wrapText="1"/>
    </xf>
    <xf numFmtId="4" fontId="8" fillId="0" borderId="26" xfId="0" applyNumberFormat="1" applyFont="1" applyBorder="1" applyAlignment="1" applyProtection="1">
      <alignment horizontal="right" vertical="center" wrapText="1"/>
    </xf>
    <xf numFmtId="4" fontId="10" fillId="0" borderId="26" xfId="0" applyNumberFormat="1" applyFont="1" applyBorder="1" applyAlignment="1" applyProtection="1">
      <alignment horizontal="right" vertical="center" wrapText="1"/>
    </xf>
    <xf numFmtId="4" fontId="7" fillId="0" borderId="14" xfId="0" applyNumberFormat="1" applyFont="1" applyBorder="1" applyAlignment="1" applyProtection="1">
      <alignment horizontal="right" vertical="center" wrapText="1"/>
    </xf>
    <xf numFmtId="0" fontId="10" fillId="0" borderId="26" xfId="0" applyFont="1" applyBorder="1" applyAlignment="1" applyProtection="1">
      <alignment horizontal="right" vertical="center" wrapText="1"/>
    </xf>
    <xf numFmtId="43" fontId="3" fillId="0" borderId="23" xfId="0" applyNumberFormat="1" applyFont="1" applyBorder="1" applyAlignment="1">
      <alignment vertical="center"/>
    </xf>
    <xf numFmtId="0" fontId="8" fillId="0" borderId="26" xfId="0" applyFont="1" applyBorder="1" applyAlignment="1" applyProtection="1">
      <alignment horizontal="right" vertical="center" wrapText="1"/>
    </xf>
    <xf numFmtId="166" fontId="3" fillId="0" borderId="14" xfId="1" applyNumberFormat="1" applyFont="1" applyBorder="1" applyAlignment="1" applyProtection="1">
      <alignment horizontal="right" vertical="center" wrapText="1"/>
    </xf>
    <xf numFmtId="3" fontId="3" fillId="0" borderId="31" xfId="0" applyNumberFormat="1" applyFont="1" applyBorder="1" applyAlignment="1" applyProtection="1">
      <alignment horizontal="right" vertical="center" wrapText="1"/>
    </xf>
    <xf numFmtId="3" fontId="3" fillId="0" borderId="18" xfId="0" applyNumberFormat="1" applyFont="1" applyBorder="1" applyAlignment="1" applyProtection="1">
      <alignment horizontal="righ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11" fillId="0" borderId="0" xfId="0" applyFont="1" applyBorder="1" applyAlignment="1">
      <alignment vertical="center"/>
    </xf>
    <xf numFmtId="0" fontId="7" fillId="2" borderId="14" xfId="0" applyFont="1" applyFill="1" applyBorder="1" applyAlignment="1" applyProtection="1">
      <alignment vertical="center" wrapText="1"/>
    </xf>
    <xf numFmtId="166" fontId="10" fillId="2" borderId="14" xfId="1" applyNumberFormat="1" applyFont="1" applyFill="1" applyBorder="1" applyAlignment="1" applyProtection="1">
      <alignment vertical="center" wrapText="1"/>
    </xf>
    <xf numFmtId="0" fontId="3" fillId="2" borderId="26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166" fontId="3" fillId="4" borderId="14" xfId="1" applyNumberFormat="1" applyFont="1" applyFill="1" applyBorder="1" applyAlignment="1" applyProtection="1">
      <alignment horizontal="right" vertical="center" wrapText="1"/>
    </xf>
    <xf numFmtId="165" fontId="10" fillId="4" borderId="26" xfId="1" applyFont="1" applyFill="1" applyBorder="1" applyAlignment="1" applyProtection="1">
      <alignment horizontal="right" vertical="center" wrapText="1"/>
    </xf>
    <xf numFmtId="3" fontId="5" fillId="0" borderId="26" xfId="0" applyNumberFormat="1" applyFont="1" applyBorder="1" applyAlignment="1" applyProtection="1">
      <alignment horizontal="right" vertical="center" wrapText="1"/>
    </xf>
    <xf numFmtId="4" fontId="3" fillId="5" borderId="9" xfId="0" applyNumberFormat="1" applyFont="1" applyFill="1" applyBorder="1" applyAlignment="1" applyProtection="1">
      <alignment horizontal="right" vertical="center" wrapText="1"/>
    </xf>
    <xf numFmtId="167" fontId="3" fillId="5" borderId="23" xfId="0" applyNumberFormat="1" applyFont="1" applyFill="1" applyBorder="1" applyAlignment="1">
      <alignment vertical="center"/>
    </xf>
    <xf numFmtId="0" fontId="7" fillId="0" borderId="14" xfId="0" applyFont="1" applyFill="1" applyBorder="1" applyAlignment="1" applyProtection="1">
      <alignment horizontal="left" vertical="center" wrapText="1"/>
    </xf>
    <xf numFmtId="166" fontId="6" fillId="3" borderId="3" xfId="1" applyNumberFormat="1" applyFont="1" applyFill="1" applyBorder="1" applyAlignment="1" applyProtection="1">
      <alignment horizontal="right" vertical="center" wrapText="1"/>
    </xf>
    <xf numFmtId="3" fontId="6" fillId="3" borderId="11" xfId="0" applyNumberFormat="1" applyFont="1" applyFill="1" applyBorder="1" applyAlignment="1" applyProtection="1">
      <alignment horizontal="right" vertical="center" wrapText="1"/>
    </xf>
    <xf numFmtId="166" fontId="6" fillId="3" borderId="22" xfId="1" applyNumberFormat="1" applyFont="1" applyFill="1" applyBorder="1" applyAlignment="1" applyProtection="1">
      <alignment horizontal="right" vertical="center" wrapText="1"/>
    </xf>
    <xf numFmtId="3" fontId="6" fillId="3" borderId="4" xfId="0" applyNumberFormat="1" applyFont="1" applyFill="1" applyBorder="1" applyAlignment="1" applyProtection="1">
      <alignment horizontal="right" vertical="center" wrapText="1"/>
    </xf>
    <xf numFmtId="167" fontId="6" fillId="3" borderId="22" xfId="0" applyNumberFormat="1" applyFont="1" applyFill="1" applyBorder="1" applyAlignment="1" applyProtection="1">
      <alignment horizontal="right" vertical="center" wrapText="1"/>
    </xf>
    <xf numFmtId="0" fontId="7" fillId="6" borderId="3" xfId="0" applyFont="1" applyFill="1" applyBorder="1" applyAlignment="1" applyProtection="1">
      <alignment horizontal="left" vertical="center" wrapText="1"/>
    </xf>
    <xf numFmtId="166" fontId="3" fillId="6" borderId="3" xfId="1" applyNumberFormat="1" applyFont="1" applyFill="1" applyBorder="1" applyAlignment="1" applyProtection="1">
      <alignment horizontal="right" vertical="center" wrapText="1"/>
    </xf>
    <xf numFmtId="3" fontId="3" fillId="6" borderId="11" xfId="0" applyNumberFormat="1" applyFont="1" applyFill="1" applyBorder="1" applyAlignment="1" applyProtection="1">
      <alignment horizontal="right" vertical="center" wrapText="1"/>
    </xf>
    <xf numFmtId="166" fontId="7" fillId="6" borderId="22" xfId="1" applyNumberFormat="1" applyFont="1" applyFill="1" applyBorder="1" applyAlignment="1" applyProtection="1">
      <alignment horizontal="right" vertical="center" wrapText="1"/>
    </xf>
    <xf numFmtId="3" fontId="10" fillId="6" borderId="4" xfId="0" applyNumberFormat="1" applyFont="1" applyFill="1" applyBorder="1" applyAlignment="1" applyProtection="1">
      <alignment horizontal="right" vertical="center" wrapText="1"/>
    </xf>
    <xf numFmtId="167" fontId="7" fillId="6" borderId="22" xfId="0" applyNumberFormat="1" applyFont="1" applyFill="1" applyBorder="1" applyAlignment="1" applyProtection="1">
      <alignment horizontal="right" vertical="center" wrapText="1"/>
    </xf>
    <xf numFmtId="167" fontId="5" fillId="0" borderId="0" xfId="0" applyNumberFormat="1" applyFont="1" applyBorder="1" applyAlignment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166" fontId="8" fillId="0" borderId="0" xfId="1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166" fontId="3" fillId="0" borderId="0" xfId="1" applyNumberFormat="1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6" fontId="3" fillId="5" borderId="2" xfId="1" applyNumberFormat="1" applyFont="1" applyFill="1" applyBorder="1" applyAlignment="1" applyProtection="1">
      <alignment horizontal="right" vertical="center" wrapText="1"/>
    </xf>
    <xf numFmtId="166" fontId="8" fillId="0" borderId="26" xfId="0" applyNumberFormat="1" applyFont="1" applyBorder="1" applyAlignment="1" applyProtection="1">
      <alignment horizontal="right" vertical="center" wrapText="1"/>
    </xf>
    <xf numFmtId="166" fontId="3" fillId="0" borderId="25" xfId="0" applyNumberFormat="1" applyFont="1" applyBorder="1" applyAlignment="1" applyProtection="1">
      <alignment horizontal="right" vertical="center" wrapText="1"/>
    </xf>
    <xf numFmtId="166" fontId="5" fillId="0" borderId="26" xfId="0" applyNumberFormat="1" applyFont="1" applyBorder="1" applyAlignment="1" applyProtection="1">
      <alignment horizontal="right" vertical="center" wrapText="1"/>
    </xf>
    <xf numFmtId="166" fontId="3" fillId="0" borderId="17" xfId="1" applyNumberFormat="1" applyFont="1" applyFill="1" applyBorder="1" applyAlignment="1" applyProtection="1">
      <alignment horizontal="right" vertical="center" wrapText="1"/>
    </xf>
    <xf numFmtId="166" fontId="5" fillId="0" borderId="26" xfId="0" applyNumberFormat="1" applyFont="1" applyBorder="1" applyAlignment="1">
      <alignment vertical="center"/>
    </xf>
    <xf numFmtId="166" fontId="3" fillId="0" borderId="26" xfId="0" applyNumberFormat="1" applyFont="1" applyBorder="1" applyAlignment="1" applyProtection="1">
      <alignment horizontal="right" vertical="center" wrapText="1"/>
    </xf>
    <xf numFmtId="166" fontId="3" fillId="0" borderId="14" xfId="1" applyNumberFormat="1" applyFont="1" applyFill="1" applyBorder="1" applyAlignment="1" applyProtection="1">
      <alignment horizontal="right" vertical="center" wrapText="1"/>
    </xf>
    <xf numFmtId="166" fontId="3" fillId="0" borderId="26" xfId="1" applyNumberFormat="1" applyFont="1" applyBorder="1" applyAlignment="1" applyProtection="1">
      <alignment horizontal="right" vertical="center" wrapText="1"/>
    </xf>
    <xf numFmtId="166" fontId="8" fillId="0" borderId="26" xfId="0" applyNumberFormat="1" applyFont="1" applyBorder="1" applyAlignment="1">
      <alignment vertical="center"/>
    </xf>
    <xf numFmtId="166" fontId="10" fillId="0" borderId="26" xfId="0" applyNumberFormat="1" applyFont="1" applyBorder="1" applyAlignment="1" applyProtection="1">
      <alignment horizontal="center" vertical="center" wrapText="1"/>
    </xf>
    <xf numFmtId="166" fontId="3" fillId="5" borderId="9" xfId="0" applyNumberFormat="1" applyFont="1" applyFill="1" applyBorder="1" applyAlignment="1" applyProtection="1">
      <alignment horizontal="right" vertical="center" wrapText="1"/>
    </xf>
    <xf numFmtId="166" fontId="8" fillId="0" borderId="14" xfId="1" applyNumberFormat="1" applyFont="1" applyBorder="1" applyAlignment="1">
      <alignment vertical="center"/>
    </xf>
    <xf numFmtId="166" fontId="5" fillId="0" borderId="26" xfId="0" applyNumberFormat="1" applyFont="1" applyBorder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3" fontId="6" fillId="3" borderId="3" xfId="0" applyNumberFormat="1" applyFont="1" applyFill="1" applyBorder="1" applyAlignment="1" applyProtection="1">
      <alignment horizontal="righ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166" fontId="3" fillId="5" borderId="3" xfId="1" applyNumberFormat="1" applyFont="1" applyFill="1" applyBorder="1" applyAlignment="1" applyProtection="1">
      <alignment horizontal="right" vertical="center" wrapText="1"/>
    </xf>
    <xf numFmtId="3" fontId="3" fillId="5" borderId="11" xfId="0" applyNumberFormat="1" applyFont="1" applyFill="1" applyBorder="1" applyAlignment="1" applyProtection="1">
      <alignment horizontal="right" vertical="center" wrapText="1"/>
    </xf>
    <xf numFmtId="166" fontId="3" fillId="5" borderId="22" xfId="1" applyNumberFormat="1" applyFont="1" applyFill="1" applyBorder="1" applyAlignment="1">
      <alignment vertical="center"/>
    </xf>
    <xf numFmtId="3" fontId="8" fillId="5" borderId="4" xfId="0" applyNumberFormat="1" applyFont="1" applyFill="1" applyBorder="1" applyAlignment="1">
      <alignment vertical="center"/>
    </xf>
    <xf numFmtId="3" fontId="3" fillId="5" borderId="22" xfId="0" applyNumberFormat="1" applyFont="1" applyFill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7" fontId="3" fillId="0" borderId="1" xfId="0" applyNumberFormat="1" applyFont="1" applyFill="1" applyBorder="1" applyAlignment="1">
      <alignment vertical="center"/>
    </xf>
    <xf numFmtId="167" fontId="10" fillId="0" borderId="1" xfId="0" applyNumberFormat="1" applyFont="1" applyFill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43" fontId="10" fillId="5" borderId="2" xfId="0" applyNumberFormat="1" applyFont="1" applyFill="1" applyBorder="1" applyAlignment="1">
      <alignment vertical="center"/>
    </xf>
    <xf numFmtId="43" fontId="10" fillId="0" borderId="1" xfId="0" applyNumberFormat="1" applyFont="1" applyBorder="1" applyAlignment="1">
      <alignment vertical="center"/>
    </xf>
    <xf numFmtId="167" fontId="10" fillId="0" borderId="1" xfId="0" applyNumberFormat="1" applyFont="1" applyBorder="1" applyAlignment="1">
      <alignment vertical="center"/>
    </xf>
    <xf numFmtId="167" fontId="3" fillId="0" borderId="2" xfId="0" applyNumberFormat="1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7" fillId="5" borderId="17" xfId="0" applyFont="1" applyFill="1" applyBorder="1" applyAlignment="1" applyProtection="1">
      <alignment horizontal="left" vertical="center" wrapText="1"/>
    </xf>
    <xf numFmtId="0" fontId="9" fillId="5" borderId="19" xfId="0" applyFont="1" applyFill="1" applyBorder="1" applyAlignment="1" applyProtection="1">
      <alignment horizontal="right" vertical="center" wrapText="1"/>
    </xf>
    <xf numFmtId="0" fontId="5" fillId="5" borderId="5" xfId="0" applyFont="1" applyFill="1" applyBorder="1" applyAlignment="1" applyProtection="1">
      <alignment horizontal="right" vertical="center" wrapText="1"/>
    </xf>
    <xf numFmtId="166" fontId="5" fillId="5" borderId="24" xfId="1" applyNumberFormat="1" applyFont="1" applyFill="1" applyBorder="1"/>
    <xf numFmtId="166" fontId="5" fillId="5" borderId="1" xfId="1" applyNumberFormat="1" applyFont="1" applyFill="1" applyBorder="1"/>
    <xf numFmtId="0" fontId="5" fillId="5" borderId="24" xfId="0" applyFont="1" applyFill="1" applyBorder="1"/>
    <xf numFmtId="0" fontId="5" fillId="5" borderId="18" xfId="0" applyFont="1" applyFill="1" applyBorder="1"/>
    <xf numFmtId="3" fontId="3" fillId="0" borderId="26" xfId="0" applyNumberFormat="1" applyFont="1" applyBorder="1" applyAlignment="1" applyProtection="1">
      <alignment horizontal="right" vertical="center" wrapText="1"/>
    </xf>
    <xf numFmtId="166" fontId="3" fillId="0" borderId="23" xfId="1" applyNumberFormat="1" applyFont="1" applyBorder="1"/>
    <xf numFmtId="166" fontId="3" fillId="0" borderId="0" xfId="1" applyNumberFormat="1" applyFont="1" applyBorder="1"/>
    <xf numFmtId="167" fontId="3" fillId="0" borderId="23" xfId="0" applyNumberFormat="1" applyFont="1" applyBorder="1"/>
    <xf numFmtId="167" fontId="3" fillId="0" borderId="15" xfId="0" applyNumberFormat="1" applyFont="1" applyBorder="1"/>
    <xf numFmtId="0" fontId="3" fillId="0" borderId="0" xfId="0" applyFont="1" applyBorder="1"/>
    <xf numFmtId="4" fontId="7" fillId="0" borderId="29" xfId="0" applyNumberFormat="1" applyFont="1" applyBorder="1" applyAlignment="1" applyProtection="1">
      <alignment horizontal="right" vertical="center" wrapText="1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7" fillId="0" borderId="29" xfId="0" applyNumberFormat="1" applyFont="1" applyFill="1" applyBorder="1" applyAlignment="1" applyProtection="1">
      <alignment horizontal="right" vertical="center" wrapText="1"/>
    </xf>
    <xf numFmtId="166" fontId="3" fillId="0" borderId="0" xfId="1" applyNumberFormat="1" applyFont="1" applyFill="1" applyBorder="1"/>
    <xf numFmtId="166" fontId="3" fillId="0" borderId="0" xfId="0" applyNumberFormat="1" applyFont="1" applyBorder="1"/>
    <xf numFmtId="3" fontId="3" fillId="0" borderId="14" xfId="0" applyNumberFormat="1" applyFont="1" applyFill="1" applyBorder="1" applyAlignment="1" applyProtection="1">
      <alignment horizontal="righ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3" fontId="6" fillId="3" borderId="16" xfId="0" applyNumberFormat="1" applyFont="1" applyFill="1" applyBorder="1" applyAlignment="1" applyProtection="1">
      <alignment horizontal="right" vertical="center" wrapText="1"/>
    </xf>
    <xf numFmtId="3" fontId="6" fillId="3" borderId="9" xfId="0" applyNumberFormat="1" applyFont="1" applyFill="1" applyBorder="1" applyAlignment="1" applyProtection="1">
      <alignment horizontal="right" vertical="center" wrapText="1"/>
    </xf>
    <xf numFmtId="166" fontId="6" fillId="3" borderId="6" xfId="1" applyNumberFormat="1" applyFont="1" applyFill="1" applyBorder="1" applyAlignment="1" applyProtection="1">
      <alignment horizontal="right" vertical="center" wrapText="1"/>
    </xf>
    <xf numFmtId="166" fontId="6" fillId="3" borderId="2" xfId="1" applyNumberFormat="1" applyFont="1" applyFill="1" applyBorder="1" applyAlignment="1" applyProtection="1">
      <alignment horizontal="right" vertical="center" wrapText="1"/>
    </xf>
    <xf numFmtId="3" fontId="6" fillId="3" borderId="6" xfId="0" applyNumberFormat="1" applyFont="1" applyFill="1" applyBorder="1" applyAlignment="1" applyProtection="1">
      <alignment horizontal="right" vertical="center" wrapText="1"/>
    </xf>
    <xf numFmtId="3" fontId="6" fillId="3" borderId="12" xfId="0" applyNumberFormat="1" applyFont="1" applyFill="1" applyBorder="1" applyAlignment="1" applyProtection="1">
      <alignment horizontal="right" vertical="center" wrapText="1"/>
    </xf>
    <xf numFmtId="0" fontId="8" fillId="5" borderId="16" xfId="0" applyFont="1" applyFill="1" applyBorder="1" applyAlignment="1" applyProtection="1">
      <alignment horizontal="right" vertical="center" wrapText="1"/>
    </xf>
    <xf numFmtId="0" fontId="8" fillId="5" borderId="9" xfId="0" applyFont="1" applyFill="1" applyBorder="1" applyAlignment="1" applyProtection="1">
      <alignment horizontal="right" vertical="center" wrapText="1"/>
    </xf>
    <xf numFmtId="166" fontId="5" fillId="5" borderId="6" xfId="1" applyNumberFormat="1" applyFont="1" applyFill="1" applyBorder="1"/>
    <xf numFmtId="166" fontId="5" fillId="5" borderId="2" xfId="1" applyNumberFormat="1" applyFont="1" applyFill="1" applyBorder="1"/>
    <xf numFmtId="43" fontId="5" fillId="5" borderId="6" xfId="0" applyNumberFormat="1" applyFont="1" applyFill="1" applyBorder="1"/>
    <xf numFmtId="43" fontId="5" fillId="5" borderId="12" xfId="0" applyNumberFormat="1" applyFont="1" applyFill="1" applyBorder="1"/>
    <xf numFmtId="166" fontId="3" fillId="0" borderId="23" xfId="0" applyNumberFormat="1" applyFont="1" applyBorder="1"/>
    <xf numFmtId="166" fontId="3" fillId="0" borderId="15" xfId="0" applyNumberFormat="1" applyFont="1" applyBorder="1"/>
    <xf numFmtId="166" fontId="5" fillId="0" borderId="0" xfId="0" applyNumberFormat="1" applyFont="1" applyBorder="1"/>
    <xf numFmtId="165" fontId="6" fillId="3" borderId="16" xfId="1" applyFont="1" applyFill="1" applyBorder="1" applyAlignment="1" applyProtection="1">
      <alignment horizontal="left" vertical="center" wrapText="1"/>
    </xf>
    <xf numFmtId="3" fontId="3" fillId="5" borderId="16" xfId="1" applyNumberFormat="1" applyFont="1" applyFill="1" applyBorder="1" applyAlignment="1" applyProtection="1">
      <alignment horizontal="right" vertical="center" wrapText="1"/>
    </xf>
    <xf numFmtId="3" fontId="3" fillId="5" borderId="9" xfId="1" applyNumberFormat="1" applyFont="1" applyFill="1" applyBorder="1" applyAlignment="1" applyProtection="1">
      <alignment horizontal="right" vertical="center" wrapText="1"/>
    </xf>
    <xf numFmtId="166" fontId="3" fillId="5" borderId="6" xfId="1" applyNumberFormat="1" applyFont="1" applyFill="1" applyBorder="1"/>
    <xf numFmtId="166" fontId="3" fillId="5" borderId="2" xfId="1" applyNumberFormat="1" applyFont="1" applyFill="1" applyBorder="1"/>
    <xf numFmtId="3" fontId="3" fillId="5" borderId="6" xfId="0" applyNumberFormat="1" applyFont="1" applyFill="1" applyBorder="1"/>
    <xf numFmtId="3" fontId="3" fillId="5" borderId="12" xfId="0" applyNumberFormat="1" applyFont="1" applyFill="1" applyBorder="1"/>
    <xf numFmtId="3" fontId="7" fillId="0" borderId="29" xfId="0" applyNumberFormat="1" applyFont="1" applyBorder="1" applyAlignment="1" applyProtection="1">
      <alignment horizontal="right" vertical="center" wrapText="1"/>
    </xf>
    <xf numFmtId="3" fontId="3" fillId="0" borderId="23" xfId="0" applyNumberFormat="1" applyFont="1" applyBorder="1"/>
    <xf numFmtId="3" fontId="3" fillId="0" borderId="15" xfId="0" applyNumberFormat="1" applyFont="1" applyBorder="1"/>
    <xf numFmtId="3" fontId="3" fillId="5" borderId="16" xfId="0" applyNumberFormat="1" applyFont="1" applyFill="1" applyBorder="1" applyAlignment="1" applyProtection="1">
      <alignment horizontal="right" vertical="center" wrapText="1"/>
    </xf>
    <xf numFmtId="3" fontId="3" fillId="5" borderId="9" xfId="0" applyNumberFormat="1" applyFont="1" applyFill="1" applyBorder="1" applyAlignment="1" applyProtection="1">
      <alignment horizontal="right" vertical="center" wrapText="1"/>
    </xf>
    <xf numFmtId="3" fontId="10" fillId="0" borderId="26" xfId="0" applyNumberFormat="1" applyFont="1" applyBorder="1" applyAlignment="1" applyProtection="1">
      <alignment horizontal="righ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3" fontId="5" fillId="0" borderId="14" xfId="0" applyNumberFormat="1" applyFont="1" applyFill="1" applyBorder="1" applyAlignment="1" applyProtection="1">
      <alignment horizontal="right" vertical="center" wrapText="1"/>
    </xf>
    <xf numFmtId="3" fontId="5" fillId="0" borderId="26" xfId="0" applyNumberFormat="1" applyFont="1" applyFill="1" applyBorder="1" applyAlignment="1" applyProtection="1">
      <alignment horizontal="right" vertical="center" wrapText="1"/>
    </xf>
    <xf numFmtId="166" fontId="5" fillId="0" borderId="23" xfId="1" applyNumberFormat="1" applyFont="1" applyBorder="1"/>
    <xf numFmtId="166" fontId="5" fillId="0" borderId="0" xfId="1" applyNumberFormat="1" applyFont="1" applyFill="1" applyBorder="1"/>
    <xf numFmtId="3" fontId="5" fillId="0" borderId="23" xfId="0" applyNumberFormat="1" applyFont="1" applyBorder="1"/>
    <xf numFmtId="3" fontId="5" fillId="0" borderId="15" xfId="0" applyNumberFormat="1" applyFont="1" applyBorder="1"/>
    <xf numFmtId="0" fontId="5" fillId="0" borderId="0" xfId="0" applyFont="1" applyFill="1" applyBorder="1"/>
    <xf numFmtId="0" fontId="6" fillId="3" borderId="20" xfId="0" applyFont="1" applyFill="1" applyBorder="1" applyAlignment="1" applyProtection="1">
      <alignment horizontal="left" vertical="center" wrapText="1"/>
    </xf>
    <xf numFmtId="3" fontId="6" fillId="3" borderId="20" xfId="0" applyNumberFormat="1" applyFont="1" applyFill="1" applyBorder="1" applyAlignment="1" applyProtection="1">
      <alignment horizontal="right" vertical="center" wrapText="1"/>
    </xf>
    <xf numFmtId="3" fontId="6" fillId="3" borderId="10" xfId="0" applyNumberFormat="1" applyFont="1" applyFill="1" applyBorder="1" applyAlignment="1" applyProtection="1">
      <alignment horizontal="right" vertical="center" wrapText="1"/>
    </xf>
    <xf numFmtId="166" fontId="6" fillId="3" borderId="7" xfId="1" applyNumberFormat="1" applyFont="1" applyFill="1" applyBorder="1" applyAlignment="1" applyProtection="1">
      <alignment horizontal="right" vertical="center" wrapText="1"/>
    </xf>
    <xf numFmtId="3" fontId="6" fillId="3" borderId="21" xfId="0" applyNumberFormat="1" applyFont="1" applyFill="1" applyBorder="1" applyAlignment="1" applyProtection="1">
      <alignment horizontal="right" vertical="center" wrapText="1"/>
    </xf>
    <xf numFmtId="3" fontId="6" fillId="3" borderId="7" xfId="0" applyNumberFormat="1" applyFont="1" applyFill="1" applyBorder="1" applyAlignment="1" applyProtection="1">
      <alignment horizontal="right" vertical="center" wrapText="1"/>
    </xf>
    <xf numFmtId="3" fontId="6" fillId="3" borderId="13" xfId="0" applyNumberFormat="1" applyFont="1" applyFill="1" applyBorder="1" applyAlignment="1" applyProtection="1">
      <alignment horizontal="right" vertical="center" wrapText="1"/>
    </xf>
    <xf numFmtId="166" fontId="5" fillId="0" borderId="0" xfId="1" applyNumberFormat="1" applyFont="1" applyBorder="1"/>
    <xf numFmtId="165" fontId="5" fillId="0" borderId="0" xfId="1" applyFont="1" applyBorder="1"/>
    <xf numFmtId="0" fontId="3" fillId="0" borderId="2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166" fontId="10" fillId="0" borderId="14" xfId="1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166" fontId="8" fillId="0" borderId="14" xfId="1" applyNumberFormat="1" applyFont="1" applyBorder="1" applyAlignment="1">
      <alignment horizontal="center" vertical="center"/>
    </xf>
  </cellXfs>
  <cellStyles count="3">
    <cellStyle name="Migliaia" xfId="1" builtinId="3"/>
    <cellStyle name="Migliaia 2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6D71-52A6-43A2-A297-081C9066DBAD}">
  <sheetPr>
    <tabColor rgb="FF00B050"/>
  </sheetPr>
  <dimension ref="A1:M124"/>
  <sheetViews>
    <sheetView view="pageBreakPreview" zoomScale="93" zoomScaleNormal="84" zoomScaleSheetLayoutView="93" workbookViewId="0">
      <selection activeCell="A107" sqref="A107"/>
    </sheetView>
  </sheetViews>
  <sheetFormatPr defaultRowHeight="18.75" x14ac:dyDescent="0.2"/>
  <cols>
    <col min="1" max="1" width="61.28515625" style="8" customWidth="1"/>
    <col min="2" max="2" width="18.5703125" style="101" customWidth="1"/>
    <col min="3" max="3" width="18.28515625" style="8" customWidth="1"/>
    <col min="4" max="4" width="21" style="75" customWidth="1"/>
    <col min="5" max="6" width="19.140625" style="101" customWidth="1"/>
    <col min="7" max="8" width="20.5703125" style="103" customWidth="1"/>
    <col min="9" max="9" width="20.5703125" style="103" hidden="1" customWidth="1"/>
    <col min="10" max="10" width="20.5703125" style="8" hidden="1" customWidth="1"/>
    <col min="11" max="11" width="15.85546875" style="8" bestFit="1" customWidth="1"/>
    <col min="12" max="12" width="13.28515625" style="8" customWidth="1"/>
    <col min="13" max="13" width="16" style="8" bestFit="1" customWidth="1"/>
    <col min="14" max="16384" width="9.140625" style="8"/>
  </cols>
  <sheetData>
    <row r="1" spans="1:13" s="1" customFormat="1" ht="33.75" customHeight="1" thickBot="1" x14ac:dyDescent="0.25">
      <c r="A1" s="178" t="s">
        <v>130</v>
      </c>
      <c r="B1" s="179"/>
      <c r="C1" s="179"/>
      <c r="D1" s="179"/>
      <c r="E1" s="179"/>
      <c r="F1" s="179"/>
      <c r="G1" s="179"/>
      <c r="H1" s="179"/>
      <c r="I1" s="179"/>
      <c r="J1" s="180"/>
    </row>
    <row r="2" spans="1:13" ht="38.25" thickBot="1" x14ac:dyDescent="0.25">
      <c r="A2" s="2" t="s">
        <v>52</v>
      </c>
      <c r="B2" s="3" t="s">
        <v>64</v>
      </c>
      <c r="C2" s="4" t="s">
        <v>65</v>
      </c>
      <c r="D2" s="5" t="s">
        <v>66</v>
      </c>
      <c r="E2" s="6" t="s">
        <v>134</v>
      </c>
      <c r="F2" s="6" t="s">
        <v>135</v>
      </c>
      <c r="G2" s="7" t="s">
        <v>148</v>
      </c>
      <c r="H2" s="7" t="s">
        <v>139</v>
      </c>
      <c r="I2" s="7" t="s">
        <v>131</v>
      </c>
      <c r="J2" s="7" t="s">
        <v>137</v>
      </c>
    </row>
    <row r="3" spans="1:13" ht="18" customHeight="1" x14ac:dyDescent="0.2">
      <c r="A3" s="9"/>
      <c r="B3" s="10"/>
      <c r="C3" s="11"/>
      <c r="D3" s="12"/>
      <c r="E3" s="13"/>
      <c r="F3" s="13"/>
      <c r="G3" s="14"/>
      <c r="H3" s="14"/>
      <c r="I3" s="14"/>
    </row>
    <row r="4" spans="1:13" ht="18" customHeight="1" x14ac:dyDescent="0.2">
      <c r="A4" s="15" t="s">
        <v>146</v>
      </c>
      <c r="B4" s="16">
        <f>B6+B14+B24</f>
        <v>324851404.53000003</v>
      </c>
      <c r="C4" s="17">
        <f>C6+C14+C24</f>
        <v>227330</v>
      </c>
      <c r="D4" s="18">
        <f>+B4+C4</f>
        <v>325078734.53000003</v>
      </c>
      <c r="E4" s="19"/>
      <c r="F4" s="19"/>
      <c r="G4" s="20">
        <f>G6+G14+G24</f>
        <v>325018734.53000003</v>
      </c>
      <c r="H4" s="20">
        <f>H6+H14+H24</f>
        <v>313101468</v>
      </c>
      <c r="I4" s="20">
        <v>308138978.63</v>
      </c>
      <c r="J4" s="20">
        <v>313116189</v>
      </c>
    </row>
    <row r="5" spans="1:13" ht="18" customHeight="1" x14ac:dyDescent="0.2">
      <c r="A5" s="21"/>
      <c r="B5" s="22"/>
      <c r="C5" s="23"/>
      <c r="D5" s="12"/>
      <c r="E5" s="24"/>
      <c r="F5" s="24"/>
      <c r="G5" s="25">
        <f t="shared" ref="G5:H23" si="0">+C5+D5-E5</f>
        <v>0</v>
      </c>
      <c r="H5" s="25">
        <f t="shared" si="0"/>
        <v>0</v>
      </c>
      <c r="I5" s="25">
        <v>0</v>
      </c>
      <c r="J5" s="25">
        <v>0</v>
      </c>
    </row>
    <row r="6" spans="1:13" ht="18" customHeight="1" x14ac:dyDescent="0.2">
      <c r="A6" s="26" t="s">
        <v>0</v>
      </c>
      <c r="B6" s="27">
        <f>B8+B9+B10+B11+B12</f>
        <v>14245702.530000001</v>
      </c>
      <c r="C6" s="28">
        <v>14691</v>
      </c>
      <c r="D6" s="29">
        <f>+B6+C6</f>
        <v>14260393.530000001</v>
      </c>
      <c r="E6" s="30"/>
      <c r="F6" s="30"/>
      <c r="G6" s="31">
        <f>+D6-E6-F6</f>
        <v>14260393.530000001</v>
      </c>
      <c r="H6" s="31">
        <v>9573219</v>
      </c>
      <c r="I6" s="31">
        <v>1292863.48</v>
      </c>
      <c r="J6" s="31">
        <v>6323386</v>
      </c>
    </row>
    <row r="7" spans="1:13" ht="18" customHeight="1" x14ac:dyDescent="0.2">
      <c r="A7" s="21"/>
      <c r="B7" s="32"/>
      <c r="C7" s="23"/>
      <c r="D7" s="12"/>
      <c r="E7" s="24"/>
      <c r="F7" s="24"/>
      <c r="G7" s="25">
        <f t="shared" si="0"/>
        <v>0</v>
      </c>
      <c r="H7" s="25"/>
      <c r="I7" s="25">
        <v>0</v>
      </c>
      <c r="J7" s="25">
        <v>0</v>
      </c>
    </row>
    <row r="8" spans="1:13" ht="18" hidden="1" customHeight="1" x14ac:dyDescent="0.2">
      <c r="A8" s="21" t="s">
        <v>1</v>
      </c>
      <c r="B8" s="32">
        <v>0</v>
      </c>
      <c r="C8" s="33">
        <v>0</v>
      </c>
      <c r="D8" s="12">
        <f t="shared" ref="D8:D59" si="1">+B8+C8</f>
        <v>0</v>
      </c>
      <c r="E8" s="24"/>
      <c r="F8" s="24"/>
      <c r="G8" s="25">
        <f t="shared" si="0"/>
        <v>0</v>
      </c>
      <c r="H8" s="25"/>
      <c r="I8" s="25">
        <v>0</v>
      </c>
      <c r="J8" s="25">
        <v>0</v>
      </c>
    </row>
    <row r="9" spans="1:13" ht="18" hidden="1" customHeight="1" x14ac:dyDescent="0.2">
      <c r="A9" s="21" t="s">
        <v>2</v>
      </c>
      <c r="B9" s="34">
        <v>1397898.53</v>
      </c>
      <c r="C9" s="33">
        <v>0</v>
      </c>
      <c r="D9" s="12">
        <f t="shared" si="1"/>
        <v>1397898.53</v>
      </c>
      <c r="E9" s="24"/>
      <c r="F9" s="24"/>
      <c r="G9" s="25">
        <f t="shared" si="0"/>
        <v>1397898.53</v>
      </c>
      <c r="H9" s="25"/>
      <c r="I9" s="25">
        <v>596076.77</v>
      </c>
      <c r="J9" s="25">
        <v>798141</v>
      </c>
    </row>
    <row r="10" spans="1:13" ht="18" hidden="1" customHeight="1" x14ac:dyDescent="0.2">
      <c r="A10" s="21" t="s">
        <v>3</v>
      </c>
      <c r="B10" s="34">
        <v>236028.87</v>
      </c>
      <c r="C10" s="33">
        <v>0</v>
      </c>
      <c r="D10" s="12">
        <f t="shared" si="1"/>
        <v>236028.87</v>
      </c>
      <c r="E10" s="24"/>
      <c r="F10" s="24"/>
      <c r="G10" s="25">
        <f t="shared" si="0"/>
        <v>236028.87</v>
      </c>
      <c r="H10" s="25"/>
      <c r="I10" s="25">
        <v>125599.31</v>
      </c>
      <c r="J10" s="25">
        <v>107439</v>
      </c>
      <c r="M10" s="13"/>
    </row>
    <row r="11" spans="1:13" ht="18" hidden="1" customHeight="1" x14ac:dyDescent="0.2">
      <c r="A11" s="21" t="s">
        <v>4</v>
      </c>
      <c r="B11" s="34">
        <v>10174357.76</v>
      </c>
      <c r="C11" s="33">
        <v>0</v>
      </c>
      <c r="D11" s="12">
        <f t="shared" si="1"/>
        <v>10174357.76</v>
      </c>
      <c r="E11" s="24"/>
      <c r="F11" s="24"/>
      <c r="G11" s="25">
        <f t="shared" si="0"/>
        <v>10174357.76</v>
      </c>
      <c r="H11" s="25"/>
      <c r="I11" s="25">
        <v>0</v>
      </c>
      <c r="J11" s="25">
        <v>4913292</v>
      </c>
    </row>
    <row r="12" spans="1:13" ht="18" hidden="1" customHeight="1" x14ac:dyDescent="0.2">
      <c r="A12" s="21" t="s">
        <v>5</v>
      </c>
      <c r="B12" s="34">
        <v>2437417.37</v>
      </c>
      <c r="C12" s="33">
        <v>0</v>
      </c>
      <c r="D12" s="12">
        <f t="shared" si="1"/>
        <v>2437417.37</v>
      </c>
      <c r="E12" s="24"/>
      <c r="F12" s="24"/>
      <c r="G12" s="25">
        <f t="shared" si="0"/>
        <v>2437417.37</v>
      </c>
      <c r="H12" s="25"/>
      <c r="I12" s="25">
        <v>562700.4</v>
      </c>
      <c r="J12" s="25">
        <v>497314</v>
      </c>
    </row>
    <row r="13" spans="1:13" ht="18" hidden="1" customHeight="1" x14ac:dyDescent="0.2">
      <c r="A13" s="35"/>
      <c r="B13" s="36"/>
      <c r="C13" s="37"/>
      <c r="D13" s="12">
        <f t="shared" si="1"/>
        <v>0</v>
      </c>
      <c r="E13" s="24"/>
      <c r="F13" s="24"/>
      <c r="G13" s="25">
        <f t="shared" si="0"/>
        <v>0</v>
      </c>
      <c r="H13" s="25"/>
      <c r="I13" s="25">
        <v>0</v>
      </c>
      <c r="J13" s="25">
        <v>0</v>
      </c>
    </row>
    <row r="14" spans="1:13" ht="18" customHeight="1" x14ac:dyDescent="0.2">
      <c r="A14" s="26" t="s">
        <v>6</v>
      </c>
      <c r="B14" s="27">
        <f>B16+B17+B18+B19+B20+B21+B22</f>
        <v>310148777.59000003</v>
      </c>
      <c r="C14" s="28">
        <v>112185</v>
      </c>
      <c r="D14" s="29">
        <f t="shared" si="1"/>
        <v>310260962.59000003</v>
      </c>
      <c r="E14" s="30"/>
      <c r="F14" s="30"/>
      <c r="G14" s="31">
        <f>+D14-E14-F14</f>
        <v>310260962.59000003</v>
      </c>
      <c r="H14" s="31">
        <v>303018542</v>
      </c>
      <c r="I14" s="31">
        <v>306294692</v>
      </c>
      <c r="J14" s="31">
        <v>306269620</v>
      </c>
    </row>
    <row r="15" spans="1:13" ht="18" customHeight="1" x14ac:dyDescent="0.2">
      <c r="A15" s="21"/>
      <c r="B15" s="32"/>
      <c r="C15" s="23"/>
      <c r="D15" s="12"/>
      <c r="E15" s="24"/>
      <c r="F15" s="24"/>
      <c r="G15" s="25">
        <f t="shared" si="0"/>
        <v>0</v>
      </c>
      <c r="H15" s="25"/>
      <c r="I15" s="25">
        <v>0</v>
      </c>
      <c r="J15" s="25">
        <v>0</v>
      </c>
    </row>
    <row r="16" spans="1:13" ht="18" hidden="1" customHeight="1" x14ac:dyDescent="0.2">
      <c r="A16" s="21" t="s">
        <v>7</v>
      </c>
      <c r="B16" s="34">
        <v>228449585.61000001</v>
      </c>
      <c r="C16" s="33">
        <v>0</v>
      </c>
      <c r="D16" s="12">
        <f t="shared" si="1"/>
        <v>228449585.61000001</v>
      </c>
      <c r="E16" s="24"/>
      <c r="F16" s="24"/>
      <c r="G16" s="25">
        <f t="shared" si="0"/>
        <v>228449585.61000001</v>
      </c>
      <c r="H16" s="25"/>
      <c r="I16" s="25">
        <v>165241506.40000001</v>
      </c>
      <c r="J16" s="25">
        <v>161188664</v>
      </c>
    </row>
    <row r="17" spans="1:10" ht="18" hidden="1" customHeight="1" x14ac:dyDescent="0.2">
      <c r="A17" s="21" t="s">
        <v>8</v>
      </c>
      <c r="B17" s="34">
        <v>18303310.859999999</v>
      </c>
      <c r="C17" s="33">
        <v>0</v>
      </c>
      <c r="D17" s="12">
        <f t="shared" si="1"/>
        <v>18303310.859999999</v>
      </c>
      <c r="E17" s="24"/>
      <c r="F17" s="24"/>
      <c r="G17" s="25">
        <f t="shared" si="0"/>
        <v>18303310.859999999</v>
      </c>
      <c r="H17" s="25"/>
      <c r="I17" s="25">
        <v>7931024.6500000004</v>
      </c>
      <c r="J17" s="25">
        <v>9162513</v>
      </c>
    </row>
    <row r="18" spans="1:10" ht="18" hidden="1" customHeight="1" x14ac:dyDescent="0.2">
      <c r="A18" s="21" t="s">
        <v>9</v>
      </c>
      <c r="B18" s="34">
        <v>16799317.920000002</v>
      </c>
      <c r="C18" s="33">
        <v>0</v>
      </c>
      <c r="D18" s="12">
        <f t="shared" si="1"/>
        <v>16799317.920000002</v>
      </c>
      <c r="E18" s="24"/>
      <c r="F18" s="24"/>
      <c r="G18" s="25">
        <f t="shared" si="0"/>
        <v>16799317.920000002</v>
      </c>
      <c r="H18" s="25"/>
      <c r="I18" s="25">
        <v>19482058.66</v>
      </c>
      <c r="J18" s="25">
        <v>19204439</v>
      </c>
    </row>
    <row r="19" spans="1:10" ht="18" hidden="1" customHeight="1" x14ac:dyDescent="0.2">
      <c r="A19" s="21" t="s">
        <v>10</v>
      </c>
      <c r="B19" s="34">
        <v>34279412.890000001</v>
      </c>
      <c r="C19" s="33">
        <v>0</v>
      </c>
      <c r="D19" s="12">
        <f t="shared" si="1"/>
        <v>34279412.890000001</v>
      </c>
      <c r="E19" s="24"/>
      <c r="F19" s="24"/>
      <c r="G19" s="25">
        <f t="shared" si="0"/>
        <v>34279412.890000001</v>
      </c>
      <c r="H19" s="25"/>
      <c r="I19" s="25">
        <v>33426249.41</v>
      </c>
      <c r="J19" s="25">
        <v>33864967</v>
      </c>
    </row>
    <row r="20" spans="1:10" ht="18" hidden="1" customHeight="1" x14ac:dyDescent="0.2">
      <c r="A20" s="21" t="s">
        <v>11</v>
      </c>
      <c r="B20" s="34">
        <v>5536919.5099999998</v>
      </c>
      <c r="C20" s="33">
        <v>0</v>
      </c>
      <c r="D20" s="12">
        <f t="shared" si="1"/>
        <v>5536919.5099999998</v>
      </c>
      <c r="E20" s="24"/>
      <c r="F20" s="24"/>
      <c r="G20" s="25">
        <f t="shared" si="0"/>
        <v>5536919.5099999998</v>
      </c>
      <c r="H20" s="25"/>
      <c r="I20" s="25">
        <v>4498994.55</v>
      </c>
      <c r="J20" s="25">
        <v>4887846</v>
      </c>
    </row>
    <row r="21" spans="1:10" ht="18" hidden="1" customHeight="1" x14ac:dyDescent="0.2">
      <c r="A21" s="21" t="s">
        <v>12</v>
      </c>
      <c r="B21" s="34">
        <v>6614524.8899999997</v>
      </c>
      <c r="C21" s="33">
        <v>0</v>
      </c>
      <c r="D21" s="12">
        <f t="shared" si="1"/>
        <v>6614524.8899999997</v>
      </c>
      <c r="E21" s="24"/>
      <c r="F21" s="24"/>
      <c r="G21" s="25">
        <f t="shared" si="0"/>
        <v>6614524.8899999997</v>
      </c>
      <c r="H21" s="25"/>
      <c r="I21" s="25">
        <v>75408657.090000004</v>
      </c>
      <c r="J21" s="25">
        <v>77732894</v>
      </c>
    </row>
    <row r="22" spans="1:10" ht="18" hidden="1" customHeight="1" x14ac:dyDescent="0.2">
      <c r="A22" s="21" t="s">
        <v>13</v>
      </c>
      <c r="B22" s="34">
        <v>165705.91</v>
      </c>
      <c r="C22" s="33">
        <v>0</v>
      </c>
      <c r="D22" s="12">
        <f t="shared" si="1"/>
        <v>165705.91</v>
      </c>
      <c r="E22" s="24"/>
      <c r="F22" s="24"/>
      <c r="G22" s="25">
        <f t="shared" si="0"/>
        <v>165705.91</v>
      </c>
      <c r="H22" s="25"/>
      <c r="I22" s="25">
        <v>195366.24</v>
      </c>
      <c r="J22" s="25">
        <v>136082</v>
      </c>
    </row>
    <row r="23" spans="1:10" ht="18" hidden="1" customHeight="1" x14ac:dyDescent="0.2">
      <c r="A23" s="35"/>
      <c r="B23" s="36"/>
      <c r="C23" s="37"/>
      <c r="D23" s="12">
        <f t="shared" si="1"/>
        <v>0</v>
      </c>
      <c r="E23" s="24"/>
      <c r="F23" s="24"/>
      <c r="G23" s="25">
        <f t="shared" si="0"/>
        <v>0</v>
      </c>
      <c r="H23" s="25"/>
      <c r="I23" s="25">
        <v>0</v>
      </c>
      <c r="J23" s="25">
        <v>0</v>
      </c>
    </row>
    <row r="24" spans="1:10" ht="18" customHeight="1" x14ac:dyDescent="0.2">
      <c r="A24" s="26" t="s">
        <v>14</v>
      </c>
      <c r="B24" s="27">
        <v>456924.41</v>
      </c>
      <c r="C24" s="38">
        <v>100454</v>
      </c>
      <c r="D24" s="29">
        <f t="shared" si="1"/>
        <v>557378.40999999992</v>
      </c>
      <c r="E24" s="104">
        <v>60000</v>
      </c>
      <c r="F24" s="105"/>
      <c r="G24" s="31">
        <f>+D24-E24-F24</f>
        <v>497378.40999999992</v>
      </c>
      <c r="H24" s="31">
        <v>509707</v>
      </c>
      <c r="I24" s="31">
        <v>551423.15</v>
      </c>
      <c r="J24" s="31">
        <v>523183</v>
      </c>
    </row>
    <row r="25" spans="1:10" ht="18" hidden="1" customHeight="1" x14ac:dyDescent="0.2">
      <c r="A25" s="21"/>
      <c r="B25" s="22"/>
      <c r="C25" s="39"/>
      <c r="D25" s="12">
        <f t="shared" si="1"/>
        <v>0</v>
      </c>
      <c r="E25" s="106"/>
      <c r="F25" s="106"/>
      <c r="G25" s="25">
        <f>+C25+D25-E25</f>
        <v>0</v>
      </c>
      <c r="H25" s="25">
        <f>+D25+E25-F25</f>
        <v>0</v>
      </c>
      <c r="I25" s="25">
        <v>0</v>
      </c>
      <c r="J25" s="25">
        <v>0</v>
      </c>
    </row>
    <row r="26" spans="1:10" ht="18" customHeight="1" x14ac:dyDescent="0.2">
      <c r="A26" s="35"/>
      <c r="B26" s="36"/>
      <c r="C26" s="40"/>
      <c r="D26" s="12"/>
      <c r="E26" s="106"/>
      <c r="F26" s="106"/>
      <c r="G26" s="25">
        <f>+C26+D26-E26</f>
        <v>0</v>
      </c>
      <c r="H26" s="25">
        <f>+D26+E26-F26</f>
        <v>0</v>
      </c>
      <c r="I26" s="25">
        <v>0</v>
      </c>
      <c r="J26" s="25">
        <v>0</v>
      </c>
    </row>
    <row r="27" spans="1:10" ht="18" customHeight="1" x14ac:dyDescent="0.2">
      <c r="A27" s="15" t="s">
        <v>46</v>
      </c>
      <c r="B27" s="16">
        <f>B29+B31+B43+B45</f>
        <v>770074766.06999993</v>
      </c>
      <c r="C27" s="17">
        <f>C29+C31+C43+C45</f>
        <v>1727433</v>
      </c>
      <c r="D27" s="18">
        <f t="shared" si="1"/>
        <v>771802199.06999993</v>
      </c>
      <c r="E27" s="107"/>
      <c r="F27" s="107"/>
      <c r="G27" s="20">
        <f>G28+G29+G31+G45</f>
        <v>770704355.29999995</v>
      </c>
      <c r="H27" s="20">
        <v>760560754</v>
      </c>
      <c r="I27" s="20">
        <v>608484630.73000002</v>
      </c>
      <c r="J27" s="20">
        <v>723867400</v>
      </c>
    </row>
    <row r="28" spans="1:10" ht="18" customHeight="1" x14ac:dyDescent="0.2">
      <c r="A28" s="41"/>
      <c r="B28" s="36"/>
      <c r="C28" s="42"/>
      <c r="D28" s="12"/>
      <c r="E28" s="106"/>
      <c r="F28" s="106"/>
      <c r="G28" s="43">
        <f>+C28+D28-E28</f>
        <v>0</v>
      </c>
      <c r="H28" s="43">
        <f>+D28+E28-F28</f>
        <v>0</v>
      </c>
      <c r="I28" s="43">
        <v>0</v>
      </c>
      <c r="J28" s="43">
        <v>0</v>
      </c>
    </row>
    <row r="29" spans="1:10" ht="18" customHeight="1" x14ac:dyDescent="0.2">
      <c r="A29" s="26" t="s">
        <v>47</v>
      </c>
      <c r="B29" s="27">
        <v>7794093</v>
      </c>
      <c r="C29" s="38">
        <v>0</v>
      </c>
      <c r="D29" s="29">
        <f t="shared" si="1"/>
        <v>7794093</v>
      </c>
      <c r="E29" s="108"/>
      <c r="F29" s="108"/>
      <c r="G29" s="31">
        <f>+D29-E29-F29</f>
        <v>7794093</v>
      </c>
      <c r="H29" s="31">
        <v>8482310</v>
      </c>
      <c r="I29" s="31">
        <v>22720.42</v>
      </c>
      <c r="J29" s="31">
        <v>214711</v>
      </c>
    </row>
    <row r="30" spans="1:10" ht="18" customHeight="1" x14ac:dyDescent="0.2">
      <c r="A30" s="21"/>
      <c r="B30" s="22"/>
      <c r="C30" s="39"/>
      <c r="D30" s="12"/>
      <c r="E30" s="106"/>
      <c r="F30" s="106"/>
      <c r="G30" s="25">
        <f>+C30+D30-E30</f>
        <v>0</v>
      </c>
      <c r="H30" s="25">
        <f>+D30+E30-F30</f>
        <v>0</v>
      </c>
      <c r="I30" s="25">
        <v>0</v>
      </c>
      <c r="J30" s="25">
        <v>0</v>
      </c>
    </row>
    <row r="31" spans="1:10" ht="18" customHeight="1" x14ac:dyDescent="0.2">
      <c r="A31" s="26" t="s">
        <v>54</v>
      </c>
      <c r="B31" s="27">
        <f>B33+B34+B35+B36+B37+B38+B39+B40+B41</f>
        <v>248839275.74000001</v>
      </c>
      <c r="C31" s="28">
        <v>996082</v>
      </c>
      <c r="D31" s="29">
        <f t="shared" si="1"/>
        <v>249835357.74000001</v>
      </c>
      <c r="E31" s="104">
        <v>12094.83</v>
      </c>
      <c r="F31" s="104">
        <v>1085748.94</v>
      </c>
      <c r="G31" s="31">
        <f>+D31-E31-F31</f>
        <v>248737513.97</v>
      </c>
      <c r="H31" s="31">
        <v>238602891</v>
      </c>
      <c r="I31" s="31">
        <v>228943227.95999998</v>
      </c>
      <c r="J31" s="31">
        <v>263731406</v>
      </c>
    </row>
    <row r="32" spans="1:10" ht="18" customHeight="1" x14ac:dyDescent="0.2">
      <c r="A32" s="21"/>
      <c r="B32" s="32"/>
      <c r="C32" s="44"/>
      <c r="D32" s="12"/>
      <c r="E32" s="106"/>
      <c r="F32" s="106"/>
      <c r="G32" s="25">
        <f t="shared" ref="G32:H57" si="2">+C32+D32-E32</f>
        <v>0</v>
      </c>
      <c r="H32" s="25"/>
      <c r="I32" s="25">
        <v>0</v>
      </c>
      <c r="J32" s="25">
        <v>0</v>
      </c>
    </row>
    <row r="33" spans="1:11" ht="18" hidden="1" customHeight="1" x14ac:dyDescent="0.2">
      <c r="A33" s="21" t="s">
        <v>15</v>
      </c>
      <c r="B33" s="34">
        <f>43964441.87+4835928</f>
        <v>48800369.869999997</v>
      </c>
      <c r="C33" s="33">
        <v>0</v>
      </c>
      <c r="D33" s="12">
        <f t="shared" si="1"/>
        <v>48800369.869999997</v>
      </c>
      <c r="E33" s="106"/>
      <c r="F33" s="106"/>
      <c r="G33" s="25">
        <f t="shared" si="2"/>
        <v>48800369.869999997</v>
      </c>
      <c r="H33" s="25"/>
      <c r="I33" s="25">
        <v>49743521.899999999</v>
      </c>
      <c r="J33" s="25">
        <v>24307054</v>
      </c>
    </row>
    <row r="34" spans="1:11" ht="18" hidden="1" customHeight="1" x14ac:dyDescent="0.2">
      <c r="A34" s="21" t="s">
        <v>16</v>
      </c>
      <c r="B34" s="34">
        <v>29244888.27</v>
      </c>
      <c r="C34" s="33">
        <v>0</v>
      </c>
      <c r="D34" s="12">
        <f t="shared" si="1"/>
        <v>29244888.27</v>
      </c>
      <c r="E34" s="106"/>
      <c r="F34" s="106"/>
      <c r="G34" s="25">
        <f t="shared" si="2"/>
        <v>29244888.27</v>
      </c>
      <c r="H34" s="25"/>
      <c r="I34" s="25">
        <v>14726259.109999999</v>
      </c>
      <c r="J34" s="25">
        <v>35913176</v>
      </c>
    </row>
    <row r="35" spans="1:11" ht="18" hidden="1" customHeight="1" x14ac:dyDescent="0.2">
      <c r="A35" s="21" t="s">
        <v>17</v>
      </c>
      <c r="B35" s="34">
        <v>1242694.48</v>
      </c>
      <c r="C35" s="33">
        <v>0</v>
      </c>
      <c r="D35" s="12">
        <f t="shared" si="1"/>
        <v>1242694.48</v>
      </c>
      <c r="E35" s="106"/>
      <c r="F35" s="106"/>
      <c r="G35" s="25">
        <f t="shared" si="2"/>
        <v>1242694.48</v>
      </c>
      <c r="H35" s="25"/>
      <c r="I35" s="25">
        <v>427812.65</v>
      </c>
      <c r="J35" s="25">
        <v>4578200</v>
      </c>
    </row>
    <row r="36" spans="1:11" ht="18" hidden="1" customHeight="1" x14ac:dyDescent="0.2">
      <c r="A36" s="21" t="s">
        <v>55</v>
      </c>
      <c r="B36" s="34">
        <v>40352316.020000003</v>
      </c>
      <c r="C36" s="33">
        <v>0</v>
      </c>
      <c r="D36" s="12">
        <f t="shared" si="1"/>
        <v>40352316.020000003</v>
      </c>
      <c r="E36" s="106"/>
      <c r="F36" s="106"/>
      <c r="G36" s="25">
        <f t="shared" si="2"/>
        <v>40352316.020000003</v>
      </c>
      <c r="H36" s="25"/>
      <c r="I36" s="25">
        <v>24334206.059999999</v>
      </c>
      <c r="J36" s="25">
        <v>45822280</v>
      </c>
    </row>
    <row r="37" spans="1:11" ht="18" hidden="1" customHeight="1" x14ac:dyDescent="0.2">
      <c r="A37" s="21" t="s">
        <v>18</v>
      </c>
      <c r="B37" s="34">
        <v>1891751.71</v>
      </c>
      <c r="C37" s="33">
        <v>0</v>
      </c>
      <c r="D37" s="12">
        <f t="shared" si="1"/>
        <v>1891751.71</v>
      </c>
      <c r="E37" s="106"/>
      <c r="F37" s="106"/>
      <c r="G37" s="25">
        <f t="shared" si="2"/>
        <v>1891751.71</v>
      </c>
      <c r="H37" s="25"/>
      <c r="I37" s="25">
        <v>1667494.73</v>
      </c>
      <c r="J37" s="25">
        <v>1704382</v>
      </c>
    </row>
    <row r="38" spans="1:11" ht="18" hidden="1" customHeight="1" x14ac:dyDescent="0.2">
      <c r="A38" s="21" t="s">
        <v>19</v>
      </c>
      <c r="B38" s="34">
        <v>82316158.560000002</v>
      </c>
      <c r="C38" s="33">
        <v>0</v>
      </c>
      <c r="D38" s="12">
        <f t="shared" si="1"/>
        <v>82316158.560000002</v>
      </c>
      <c r="E38" s="106"/>
      <c r="F38" s="106"/>
      <c r="G38" s="25">
        <f t="shared" si="2"/>
        <v>82316158.560000002</v>
      </c>
      <c r="H38" s="25"/>
      <c r="I38" s="25">
        <v>93843687.069999993</v>
      </c>
      <c r="J38" s="25">
        <v>105696406</v>
      </c>
    </row>
    <row r="39" spans="1:11" ht="18" hidden="1" customHeight="1" x14ac:dyDescent="0.2">
      <c r="A39" s="21" t="s">
        <v>20</v>
      </c>
      <c r="B39" s="34">
        <v>389.48</v>
      </c>
      <c r="C39" s="33">
        <v>0</v>
      </c>
      <c r="D39" s="12">
        <f t="shared" si="1"/>
        <v>389.48</v>
      </c>
      <c r="E39" s="106"/>
      <c r="F39" s="106"/>
      <c r="G39" s="25">
        <f t="shared" si="2"/>
        <v>389.48</v>
      </c>
      <c r="H39" s="25"/>
      <c r="I39" s="25">
        <v>0</v>
      </c>
      <c r="J39" s="25">
        <v>0</v>
      </c>
    </row>
    <row r="40" spans="1:11" ht="18" hidden="1" customHeight="1" x14ac:dyDescent="0.2">
      <c r="A40" s="21" t="s">
        <v>21</v>
      </c>
      <c r="B40" s="34">
        <v>11038042.289999999</v>
      </c>
      <c r="C40" s="33">
        <v>0</v>
      </c>
      <c r="D40" s="12">
        <f t="shared" si="1"/>
        <v>11038042.289999999</v>
      </c>
      <c r="E40" s="106"/>
      <c r="F40" s="106"/>
      <c r="G40" s="25">
        <f t="shared" si="2"/>
        <v>11038042.289999999</v>
      </c>
      <c r="H40" s="25"/>
      <c r="I40" s="25">
        <v>8567762.6500000004</v>
      </c>
      <c r="J40" s="25">
        <v>11194247</v>
      </c>
    </row>
    <row r="41" spans="1:11" ht="18" hidden="1" customHeight="1" x14ac:dyDescent="0.2">
      <c r="A41" s="21" t="s">
        <v>22</v>
      </c>
      <c r="B41" s="34">
        <v>33952665.060000002</v>
      </c>
      <c r="C41" s="33">
        <v>0</v>
      </c>
      <c r="D41" s="12">
        <f t="shared" si="1"/>
        <v>33952665.060000002</v>
      </c>
      <c r="E41" s="106"/>
      <c r="F41" s="106"/>
      <c r="G41" s="25">
        <f t="shared" si="2"/>
        <v>33952665.060000002</v>
      </c>
      <c r="H41" s="25"/>
      <c r="I41" s="25">
        <v>35563437.789999999</v>
      </c>
      <c r="J41" s="25">
        <v>33942621</v>
      </c>
    </row>
    <row r="42" spans="1:11" ht="18" hidden="1" customHeight="1" x14ac:dyDescent="0.2">
      <c r="A42" s="35"/>
      <c r="B42" s="45"/>
      <c r="C42" s="37"/>
      <c r="D42" s="12">
        <f t="shared" si="1"/>
        <v>0</v>
      </c>
      <c r="E42" s="106"/>
      <c r="F42" s="106"/>
      <c r="G42" s="25">
        <f t="shared" si="2"/>
        <v>0</v>
      </c>
      <c r="H42" s="25"/>
      <c r="I42" s="25">
        <v>0</v>
      </c>
      <c r="J42" s="25">
        <v>0</v>
      </c>
    </row>
    <row r="43" spans="1:11" ht="18" customHeight="1" x14ac:dyDescent="0.2">
      <c r="A43" s="26" t="s">
        <v>23</v>
      </c>
      <c r="B43" s="46">
        <v>0</v>
      </c>
      <c r="C43" s="47">
        <v>0</v>
      </c>
      <c r="D43" s="38">
        <v>0</v>
      </c>
      <c r="E43" s="108"/>
      <c r="F43" s="108"/>
      <c r="G43" s="31">
        <f>+D43-E43-F43</f>
        <v>0</v>
      </c>
      <c r="H43" s="31"/>
      <c r="I43" s="31">
        <v>0</v>
      </c>
      <c r="J43" s="31">
        <v>0</v>
      </c>
    </row>
    <row r="44" spans="1:11" ht="18" customHeight="1" x14ac:dyDescent="0.2">
      <c r="A44" s="48"/>
      <c r="B44" s="36"/>
      <c r="C44" s="40"/>
      <c r="D44" s="12"/>
      <c r="E44" s="106"/>
      <c r="F44" s="106"/>
      <c r="G44" s="25">
        <f t="shared" si="2"/>
        <v>0</v>
      </c>
      <c r="H44" s="25">
        <f t="shared" si="2"/>
        <v>0</v>
      </c>
      <c r="I44" s="25">
        <v>0</v>
      </c>
      <c r="J44" s="25">
        <v>0</v>
      </c>
    </row>
    <row r="45" spans="1:11" ht="18" customHeight="1" x14ac:dyDescent="0.2">
      <c r="A45" s="26" t="s">
        <v>24</v>
      </c>
      <c r="B45" s="27">
        <f>B47+B48</f>
        <v>513441397.32999998</v>
      </c>
      <c r="C45" s="28">
        <v>731351</v>
      </c>
      <c r="D45" s="29">
        <f t="shared" si="1"/>
        <v>514172748.32999998</v>
      </c>
      <c r="E45" s="108"/>
      <c r="F45" s="108"/>
      <c r="G45" s="31">
        <f>+D45-E45-F45</f>
        <v>514172748.32999998</v>
      </c>
      <c r="H45" s="31">
        <v>513475553</v>
      </c>
      <c r="I45" s="31">
        <v>379518682.35000002</v>
      </c>
      <c r="J45" s="31">
        <v>459921283</v>
      </c>
      <c r="K45" s="49"/>
    </row>
    <row r="46" spans="1:11" ht="18" customHeight="1" x14ac:dyDescent="0.2">
      <c r="A46" s="21"/>
      <c r="B46" s="32"/>
      <c r="C46" s="44"/>
      <c r="D46" s="12"/>
      <c r="E46" s="106"/>
      <c r="F46" s="106"/>
      <c r="G46" s="25">
        <f t="shared" si="2"/>
        <v>0</v>
      </c>
      <c r="H46" s="25">
        <f t="shared" si="2"/>
        <v>0</v>
      </c>
      <c r="I46" s="25">
        <v>0</v>
      </c>
      <c r="J46" s="25">
        <v>0</v>
      </c>
    </row>
    <row r="47" spans="1:11" ht="18" hidden="1" customHeight="1" x14ac:dyDescent="0.2">
      <c r="A47" s="21" t="s">
        <v>25</v>
      </c>
      <c r="B47" s="34">
        <v>513425571.81999999</v>
      </c>
      <c r="C47" s="33">
        <v>0</v>
      </c>
      <c r="D47" s="12">
        <f t="shared" si="1"/>
        <v>513425571.81999999</v>
      </c>
      <c r="E47" s="106"/>
      <c r="F47" s="106"/>
      <c r="G47" s="25">
        <f t="shared" si="2"/>
        <v>513425571.81999999</v>
      </c>
      <c r="H47" s="25"/>
      <c r="I47" s="25">
        <v>378407023</v>
      </c>
      <c r="J47" s="25">
        <v>458924686</v>
      </c>
    </row>
    <row r="48" spans="1:11" ht="18" hidden="1" customHeight="1" x14ac:dyDescent="0.2">
      <c r="A48" s="21" t="s">
        <v>26</v>
      </c>
      <c r="B48" s="34">
        <v>15825.51</v>
      </c>
      <c r="C48" s="33">
        <v>0</v>
      </c>
      <c r="D48" s="12">
        <f t="shared" si="1"/>
        <v>15825.51</v>
      </c>
      <c r="E48" s="106"/>
      <c r="F48" s="106"/>
      <c r="G48" s="25">
        <f t="shared" si="2"/>
        <v>15825.51</v>
      </c>
      <c r="H48" s="25"/>
      <c r="I48" s="25">
        <v>22556.35</v>
      </c>
      <c r="J48" s="25">
        <v>33979</v>
      </c>
    </row>
    <row r="49" spans="1:11" ht="18" hidden="1" customHeight="1" x14ac:dyDescent="0.2">
      <c r="A49" s="50"/>
      <c r="B49" s="51"/>
      <c r="C49" s="52"/>
      <c r="D49" s="12">
        <f t="shared" si="1"/>
        <v>0</v>
      </c>
      <c r="E49" s="106"/>
      <c r="F49" s="106"/>
      <c r="G49" s="25">
        <f t="shared" si="2"/>
        <v>0</v>
      </c>
      <c r="H49" s="25">
        <f t="shared" si="2"/>
        <v>0</v>
      </c>
      <c r="I49" s="25">
        <v>0</v>
      </c>
      <c r="J49" s="25">
        <v>0</v>
      </c>
    </row>
    <row r="50" spans="1:11" ht="18" customHeight="1" x14ac:dyDescent="0.2">
      <c r="A50" s="15" t="s">
        <v>145</v>
      </c>
      <c r="B50" s="16">
        <f>B52</f>
        <v>14863715</v>
      </c>
      <c r="C50" s="17">
        <v>63309</v>
      </c>
      <c r="D50" s="18">
        <f t="shared" si="1"/>
        <v>14927024</v>
      </c>
      <c r="E50" s="107"/>
      <c r="F50" s="107"/>
      <c r="G50" s="20">
        <f t="shared" si="2"/>
        <v>14990333</v>
      </c>
      <c r="H50" s="20">
        <v>13128103</v>
      </c>
      <c r="I50" s="20">
        <v>10375127.720000001</v>
      </c>
      <c r="J50" s="20">
        <v>13056560</v>
      </c>
    </row>
    <row r="51" spans="1:11" ht="18" customHeight="1" x14ac:dyDescent="0.2">
      <c r="A51" s="53"/>
      <c r="B51" s="54"/>
      <c r="C51" s="55"/>
      <c r="D51" s="12">
        <f t="shared" si="1"/>
        <v>0</v>
      </c>
      <c r="E51" s="106"/>
      <c r="F51" s="106"/>
      <c r="G51" s="25">
        <f t="shared" si="2"/>
        <v>0</v>
      </c>
      <c r="H51" s="25">
        <f t="shared" si="2"/>
        <v>0</v>
      </c>
      <c r="I51" s="25">
        <v>0</v>
      </c>
      <c r="J51" s="25">
        <v>0</v>
      </c>
    </row>
    <row r="52" spans="1:11" ht="18" customHeight="1" x14ac:dyDescent="0.2">
      <c r="A52" s="21" t="s">
        <v>58</v>
      </c>
      <c r="B52" s="32">
        <v>14863715</v>
      </c>
      <c r="C52" s="56">
        <v>0</v>
      </c>
      <c r="D52" s="12">
        <f t="shared" si="1"/>
        <v>14863715</v>
      </c>
      <c r="E52" s="106"/>
      <c r="F52" s="106"/>
      <c r="G52" s="31">
        <f>+D52-E52-F52</f>
        <v>14863715</v>
      </c>
      <c r="H52" s="25">
        <v>13011738</v>
      </c>
      <c r="I52" s="25">
        <v>10307476.720000001</v>
      </c>
      <c r="J52" s="25">
        <v>12836685</v>
      </c>
    </row>
    <row r="53" spans="1:11" ht="18" customHeight="1" x14ac:dyDescent="0.2">
      <c r="A53" s="21"/>
      <c r="B53" s="22"/>
      <c r="C53" s="33"/>
      <c r="D53" s="12">
        <f t="shared" si="1"/>
        <v>0</v>
      </c>
      <c r="E53" s="106"/>
      <c r="F53" s="106"/>
      <c r="G53" s="25">
        <f t="shared" si="2"/>
        <v>0</v>
      </c>
      <c r="H53" s="25">
        <f t="shared" si="2"/>
        <v>0</v>
      </c>
      <c r="I53" s="25">
        <v>0</v>
      </c>
      <c r="J53" s="25">
        <v>0</v>
      </c>
    </row>
    <row r="54" spans="1:11" ht="18" customHeight="1" x14ac:dyDescent="0.2">
      <c r="A54" s="15" t="s">
        <v>136</v>
      </c>
      <c r="B54" s="16">
        <f>B56</f>
        <v>696587</v>
      </c>
      <c r="C54" s="57">
        <f>C56</f>
        <v>0</v>
      </c>
      <c r="D54" s="18">
        <f t="shared" si="1"/>
        <v>696587</v>
      </c>
      <c r="E54" s="107"/>
      <c r="F54" s="107"/>
      <c r="G54" s="20">
        <f t="shared" si="2"/>
        <v>696587</v>
      </c>
      <c r="H54" s="20">
        <v>922560</v>
      </c>
      <c r="I54" s="58">
        <v>703174.14</v>
      </c>
      <c r="J54" s="58">
        <v>1063014</v>
      </c>
    </row>
    <row r="55" spans="1:11" ht="18" customHeight="1" x14ac:dyDescent="0.2">
      <c r="A55" s="59"/>
      <c r="B55" s="32"/>
      <c r="C55" s="33"/>
      <c r="D55" s="12">
        <f t="shared" si="1"/>
        <v>0</v>
      </c>
      <c r="E55" s="106"/>
      <c r="F55" s="106"/>
      <c r="G55" s="25">
        <f t="shared" si="2"/>
        <v>0</v>
      </c>
      <c r="H55" s="25">
        <f t="shared" si="2"/>
        <v>0</v>
      </c>
      <c r="I55" s="25">
        <v>0</v>
      </c>
      <c r="J55" s="25">
        <v>0</v>
      </c>
    </row>
    <row r="56" spans="1:11" ht="18" customHeight="1" x14ac:dyDescent="0.2">
      <c r="A56" s="21" t="s">
        <v>59</v>
      </c>
      <c r="B56" s="32">
        <v>696587</v>
      </c>
      <c r="C56" s="33">
        <v>0</v>
      </c>
      <c r="D56" s="12">
        <f t="shared" si="1"/>
        <v>696587</v>
      </c>
      <c r="E56" s="106"/>
      <c r="F56" s="106"/>
      <c r="G56" s="31">
        <f>+D56-E56-F56</f>
        <v>696587</v>
      </c>
      <c r="H56" s="25">
        <v>922560</v>
      </c>
      <c r="I56" s="25">
        <v>703174.14</v>
      </c>
      <c r="J56" s="25">
        <v>1063014</v>
      </c>
    </row>
    <row r="57" spans="1:11" ht="18" customHeight="1" thickBot="1" x14ac:dyDescent="0.25">
      <c r="A57" s="35"/>
      <c r="B57" s="36"/>
      <c r="C57" s="37"/>
      <c r="D57" s="12"/>
      <c r="E57" s="106"/>
      <c r="F57" s="106"/>
      <c r="G57" s="25">
        <f t="shared" si="2"/>
        <v>0</v>
      </c>
      <c r="H57" s="25">
        <f t="shared" si="2"/>
        <v>0</v>
      </c>
      <c r="I57" s="25">
        <v>0</v>
      </c>
      <c r="J57" s="25">
        <v>0</v>
      </c>
    </row>
    <row r="58" spans="1:11" ht="18" customHeight="1" thickBot="1" x14ac:dyDescent="0.25">
      <c r="A58" s="2" t="s">
        <v>48</v>
      </c>
      <c r="B58" s="60">
        <f>B4+B27+B50+B54-1</f>
        <v>1110486471.5999999</v>
      </c>
      <c r="C58" s="61">
        <f>C4+C27+C50+C54</f>
        <v>2018072</v>
      </c>
      <c r="D58" s="62">
        <f t="shared" si="1"/>
        <v>1112504543.5999999</v>
      </c>
      <c r="E58" s="63">
        <f>SUM(E4:E57)</f>
        <v>72094.83</v>
      </c>
      <c r="F58" s="63">
        <f>SUM(F4:F57)</f>
        <v>1085748.94</v>
      </c>
      <c r="G58" s="64">
        <f>+D58-E58-F58</f>
        <v>1111346699.8299999</v>
      </c>
      <c r="H58" s="64">
        <v>1087712886</v>
      </c>
      <c r="I58" s="64">
        <v>927701911.22000003</v>
      </c>
      <c r="J58" s="64">
        <v>1051103163</v>
      </c>
    </row>
    <row r="59" spans="1:11" ht="18" customHeight="1" thickBot="1" x14ac:dyDescent="0.25">
      <c r="A59" s="65" t="s">
        <v>49</v>
      </c>
      <c r="B59" s="66">
        <v>282728267</v>
      </c>
      <c r="C59" s="67">
        <v>0</v>
      </c>
      <c r="D59" s="68">
        <f t="shared" si="1"/>
        <v>282728267</v>
      </c>
      <c r="E59" s="69"/>
      <c r="F59" s="69"/>
      <c r="G59" s="70">
        <f>+C59+D59-E59</f>
        <v>282728267</v>
      </c>
      <c r="H59" s="70">
        <v>279834923</v>
      </c>
      <c r="I59" s="70">
        <v>279701992.16000003</v>
      </c>
      <c r="J59" s="70">
        <v>279821860</v>
      </c>
      <c r="K59" s="71"/>
    </row>
    <row r="60" spans="1:11" x14ac:dyDescent="0.2">
      <c r="A60" s="72"/>
      <c r="B60" s="73"/>
      <c r="C60" s="74"/>
      <c r="E60" s="106"/>
      <c r="F60" s="106"/>
      <c r="G60" s="76"/>
      <c r="H60" s="76"/>
      <c r="I60" s="76"/>
      <c r="J60" s="76"/>
      <c r="K60" s="71"/>
    </row>
    <row r="61" spans="1:11" ht="19.5" thickBot="1" x14ac:dyDescent="0.25">
      <c r="A61" s="72"/>
      <c r="B61" s="73"/>
      <c r="C61" s="74"/>
      <c r="E61" s="106"/>
      <c r="F61" s="106"/>
      <c r="G61" s="77"/>
      <c r="H61" s="77"/>
      <c r="I61" s="77"/>
      <c r="J61" s="77"/>
    </row>
    <row r="62" spans="1:11" ht="34.5" customHeight="1" thickBot="1" x14ac:dyDescent="0.25">
      <c r="A62" s="2" t="s">
        <v>53</v>
      </c>
      <c r="B62" s="3" t="s">
        <v>64</v>
      </c>
      <c r="C62" s="4" t="s">
        <v>65</v>
      </c>
      <c r="D62" s="5" t="s">
        <v>66</v>
      </c>
      <c r="E62" s="6" t="s">
        <v>134</v>
      </c>
      <c r="F62" s="6" t="s">
        <v>135</v>
      </c>
      <c r="G62" s="7" t="s">
        <v>148</v>
      </c>
      <c r="H62" s="7" t="s">
        <v>139</v>
      </c>
      <c r="I62" s="7" t="s">
        <v>131</v>
      </c>
      <c r="J62" s="7" t="s">
        <v>137</v>
      </c>
    </row>
    <row r="63" spans="1:11" ht="18" customHeight="1" x14ac:dyDescent="0.2">
      <c r="A63" s="9"/>
      <c r="B63" s="22"/>
      <c r="C63" s="44"/>
      <c r="D63" s="12"/>
      <c r="E63" s="106"/>
      <c r="F63" s="106"/>
      <c r="G63" s="43">
        <f>+C63+D63-E63</f>
        <v>0</v>
      </c>
      <c r="H63" s="43">
        <f>+D63+E63-F63</f>
        <v>0</v>
      </c>
      <c r="I63" s="43">
        <v>0</v>
      </c>
      <c r="J63" s="43">
        <v>0</v>
      </c>
      <c r="K63" s="78"/>
    </row>
    <row r="64" spans="1:11" ht="18" customHeight="1" x14ac:dyDescent="0.2">
      <c r="A64" s="15" t="s">
        <v>144</v>
      </c>
      <c r="B64" s="16">
        <f>B66+B68+B74+B75</f>
        <v>638889324.61000013</v>
      </c>
      <c r="C64" s="17">
        <f>C66+C68+C74</f>
        <v>1427526</v>
      </c>
      <c r="D64" s="18">
        <f>+B64+C64</f>
        <v>640316850.61000013</v>
      </c>
      <c r="E64" s="107"/>
      <c r="F64" s="79">
        <f>F66+F68+F74</f>
        <v>60000</v>
      </c>
      <c r="G64" s="20">
        <f>G66+G68+G74</f>
        <v>640256850.61000013</v>
      </c>
      <c r="H64" s="20">
        <v>616480114</v>
      </c>
      <c r="I64" s="20">
        <v>532750886.99000001</v>
      </c>
      <c r="J64" s="20">
        <v>551844092.12</v>
      </c>
    </row>
    <row r="65" spans="1:10" ht="18" customHeight="1" x14ac:dyDescent="0.2">
      <c r="A65" s="21"/>
      <c r="B65" s="22"/>
      <c r="C65" s="80"/>
      <c r="D65" s="12"/>
      <c r="E65" s="106"/>
      <c r="F65" s="106"/>
      <c r="G65" s="25">
        <f t="shared" ref="G65:H73" si="3">+C65+D65-E65</f>
        <v>0</v>
      </c>
      <c r="H65" s="25">
        <f t="shared" si="3"/>
        <v>0</v>
      </c>
      <c r="I65" s="25">
        <v>0</v>
      </c>
      <c r="J65" s="25">
        <v>0</v>
      </c>
    </row>
    <row r="66" spans="1:10" ht="18" customHeight="1" x14ac:dyDescent="0.2">
      <c r="A66" s="26" t="s">
        <v>27</v>
      </c>
      <c r="B66" s="27">
        <v>107139198</v>
      </c>
      <c r="C66" s="81">
        <v>60000</v>
      </c>
      <c r="D66" s="29">
        <f>+B66+C66</f>
        <v>107199198</v>
      </c>
      <c r="E66" s="108"/>
      <c r="F66" s="104">
        <v>60000</v>
      </c>
      <c r="G66" s="31">
        <f>+D66-E66-F66</f>
        <v>107139198</v>
      </c>
      <c r="H66" s="31">
        <v>107139198</v>
      </c>
      <c r="I66" s="31">
        <v>107139198.12</v>
      </c>
      <c r="J66" s="31">
        <v>107139198.12</v>
      </c>
    </row>
    <row r="67" spans="1:10" ht="18" customHeight="1" x14ac:dyDescent="0.2">
      <c r="A67" s="21"/>
      <c r="B67" s="22"/>
      <c r="C67" s="82"/>
      <c r="D67" s="12"/>
      <c r="E67" s="106"/>
      <c r="F67" s="106"/>
      <c r="G67" s="25">
        <f t="shared" si="3"/>
        <v>0</v>
      </c>
      <c r="H67" s="25">
        <f t="shared" si="3"/>
        <v>0</v>
      </c>
      <c r="I67" s="25">
        <v>0</v>
      </c>
      <c r="J67" s="25">
        <v>0</v>
      </c>
    </row>
    <row r="68" spans="1:10" ht="18" customHeight="1" x14ac:dyDescent="0.2">
      <c r="A68" s="26" t="s">
        <v>28</v>
      </c>
      <c r="B68" s="83">
        <f>B71+B72+B70</f>
        <v>471918992.92000002</v>
      </c>
      <c r="C68" s="56">
        <v>0</v>
      </c>
      <c r="D68" s="29">
        <f>+B68+C68</f>
        <v>471918992.92000002</v>
      </c>
      <c r="E68" s="108"/>
      <c r="F68" s="108"/>
      <c r="G68" s="31">
        <f>+D68-E68-F68</f>
        <v>471918992.92000002</v>
      </c>
      <c r="H68" s="31">
        <v>417016539</v>
      </c>
      <c r="I68" s="31">
        <v>341664513.36000001</v>
      </c>
      <c r="J68" s="31">
        <v>391501398</v>
      </c>
    </row>
    <row r="69" spans="1:10" ht="18" customHeight="1" x14ac:dyDescent="0.2">
      <c r="A69" s="9"/>
      <c r="B69" s="10"/>
      <c r="C69" s="84"/>
      <c r="D69" s="12"/>
      <c r="E69" s="106"/>
      <c r="F69" s="106"/>
      <c r="G69" s="25">
        <f t="shared" si="3"/>
        <v>0</v>
      </c>
      <c r="H69" s="25">
        <f t="shared" si="3"/>
        <v>0</v>
      </c>
      <c r="I69" s="25">
        <v>0</v>
      </c>
      <c r="J69" s="25">
        <v>0</v>
      </c>
    </row>
    <row r="70" spans="1:10" ht="18" hidden="1" customHeight="1" x14ac:dyDescent="0.2">
      <c r="A70" s="21" t="s">
        <v>29</v>
      </c>
      <c r="B70" s="34">
        <v>10752068.550000001</v>
      </c>
      <c r="C70" s="82">
        <v>0</v>
      </c>
      <c r="D70" s="12">
        <f t="shared" ref="D70:D119" si="4">+B70+C70</f>
        <v>10752068.550000001</v>
      </c>
      <c r="E70" s="106"/>
      <c r="F70" s="106"/>
      <c r="G70" s="25">
        <f t="shared" si="3"/>
        <v>10752068.550000001</v>
      </c>
      <c r="H70" s="25">
        <f t="shared" si="3"/>
        <v>10752068.550000001</v>
      </c>
      <c r="I70" s="25">
        <v>11243232.189999999</v>
      </c>
      <c r="J70" s="25">
        <v>11877309</v>
      </c>
    </row>
    <row r="71" spans="1:10" ht="18" hidden="1" customHeight="1" x14ac:dyDescent="0.2">
      <c r="A71" s="21" t="s">
        <v>30</v>
      </c>
      <c r="B71" s="34">
        <v>370111325.88</v>
      </c>
      <c r="C71" s="82">
        <v>0</v>
      </c>
      <c r="D71" s="12">
        <f t="shared" si="4"/>
        <v>370111325.88</v>
      </c>
      <c r="E71" s="106"/>
      <c r="F71" s="106"/>
      <c r="G71" s="25">
        <f t="shared" si="3"/>
        <v>370111325.88</v>
      </c>
      <c r="H71" s="25">
        <f t="shared" si="3"/>
        <v>370111325.88</v>
      </c>
      <c r="I71" s="25">
        <v>238329965.06999999</v>
      </c>
      <c r="J71" s="25">
        <v>290935729</v>
      </c>
    </row>
    <row r="72" spans="1:10" ht="18" hidden="1" customHeight="1" x14ac:dyDescent="0.2">
      <c r="A72" s="21" t="s">
        <v>56</v>
      </c>
      <c r="B72" s="34">
        <v>91055598.489999995</v>
      </c>
      <c r="C72" s="82">
        <v>0</v>
      </c>
      <c r="D72" s="12">
        <f t="shared" si="4"/>
        <v>91055598.489999995</v>
      </c>
      <c r="E72" s="106"/>
      <c r="F72" s="106"/>
      <c r="G72" s="25">
        <f t="shared" si="3"/>
        <v>91055598.489999995</v>
      </c>
      <c r="H72" s="25">
        <f t="shared" si="3"/>
        <v>91055598.489999995</v>
      </c>
      <c r="I72" s="25">
        <v>92091316.099999994</v>
      </c>
      <c r="J72" s="25">
        <v>88688360</v>
      </c>
    </row>
    <row r="73" spans="1:10" ht="18" hidden="1" customHeight="1" x14ac:dyDescent="0.2">
      <c r="A73" s="35"/>
      <c r="B73" s="36"/>
      <c r="C73" s="85"/>
      <c r="D73" s="12">
        <f t="shared" si="4"/>
        <v>0</v>
      </c>
      <c r="E73" s="106"/>
      <c r="F73" s="106"/>
      <c r="G73" s="25">
        <f t="shared" si="3"/>
        <v>0</v>
      </c>
      <c r="H73" s="25">
        <f t="shared" si="3"/>
        <v>0</v>
      </c>
      <c r="I73" s="25">
        <v>0</v>
      </c>
      <c r="J73" s="25">
        <v>0</v>
      </c>
    </row>
    <row r="74" spans="1:10" ht="18" customHeight="1" x14ac:dyDescent="0.2">
      <c r="A74" s="26" t="s">
        <v>31</v>
      </c>
      <c r="B74" s="83">
        <f>B77+B78+B79</f>
        <v>59831133.689999998</v>
      </c>
      <c r="C74" s="28">
        <f>1344667+22859</f>
        <v>1367526</v>
      </c>
      <c r="D74" s="29">
        <f>+B74+C74</f>
        <v>61198659.689999998</v>
      </c>
      <c r="E74" s="109"/>
      <c r="F74" s="109"/>
      <c r="G74" s="31">
        <f>+D74-E74-F74</f>
        <v>61198659.689999998</v>
      </c>
      <c r="H74" s="31">
        <v>92324376</v>
      </c>
      <c r="I74" s="31">
        <v>83947175.50999999</v>
      </c>
      <c r="J74" s="31">
        <v>53203496</v>
      </c>
    </row>
    <row r="75" spans="1:10" ht="18" hidden="1" customHeight="1" x14ac:dyDescent="0.2">
      <c r="A75" s="9"/>
      <c r="B75" s="86"/>
      <c r="C75" s="87"/>
      <c r="D75" s="12">
        <f t="shared" si="4"/>
        <v>0</v>
      </c>
      <c r="E75" s="106"/>
      <c r="F75" s="106"/>
      <c r="G75" s="25">
        <f t="shared" ref="G75:H85" si="5">+C75+D75-E75</f>
        <v>0</v>
      </c>
      <c r="H75" s="25">
        <f t="shared" si="5"/>
        <v>0</v>
      </c>
      <c r="I75" s="25">
        <v>0</v>
      </c>
      <c r="J75" s="25">
        <v>0</v>
      </c>
    </row>
    <row r="76" spans="1:10" ht="18" hidden="1" customHeight="1" x14ac:dyDescent="0.2">
      <c r="A76" s="9"/>
      <c r="B76" s="10"/>
      <c r="C76" s="88"/>
      <c r="D76" s="12"/>
      <c r="E76" s="106"/>
      <c r="F76" s="106"/>
      <c r="G76" s="25">
        <f t="shared" si="5"/>
        <v>0</v>
      </c>
      <c r="H76" s="25">
        <f t="shared" si="5"/>
        <v>0</v>
      </c>
      <c r="I76" s="25">
        <v>0</v>
      </c>
      <c r="J76" s="25">
        <v>0</v>
      </c>
    </row>
    <row r="77" spans="1:10" ht="18" hidden="1" customHeight="1" x14ac:dyDescent="0.2">
      <c r="A77" s="21" t="s">
        <v>32</v>
      </c>
      <c r="B77" s="34">
        <v>34217297.289999999</v>
      </c>
      <c r="C77" s="80">
        <v>0</v>
      </c>
      <c r="D77" s="12"/>
      <c r="E77" s="106"/>
      <c r="F77" s="106"/>
      <c r="G77" s="25">
        <f t="shared" si="5"/>
        <v>0</v>
      </c>
      <c r="H77" s="25">
        <f t="shared" si="5"/>
        <v>0</v>
      </c>
      <c r="I77" s="25">
        <v>0</v>
      </c>
      <c r="J77" s="25">
        <v>0</v>
      </c>
    </row>
    <row r="78" spans="1:10" ht="18" hidden="1" customHeight="1" x14ac:dyDescent="0.2">
      <c r="A78" s="21" t="s">
        <v>33</v>
      </c>
      <c r="B78" s="34">
        <v>25613836.399999999</v>
      </c>
      <c r="C78" s="80">
        <v>0</v>
      </c>
      <c r="D78" s="12"/>
      <c r="E78" s="106"/>
      <c r="F78" s="106"/>
      <c r="G78" s="25">
        <f t="shared" si="5"/>
        <v>0</v>
      </c>
      <c r="H78" s="25">
        <f t="shared" si="5"/>
        <v>0</v>
      </c>
      <c r="I78" s="25">
        <v>0</v>
      </c>
      <c r="J78" s="25">
        <v>0</v>
      </c>
    </row>
    <row r="79" spans="1:10" ht="18" hidden="1" customHeight="1" x14ac:dyDescent="0.2">
      <c r="A79" s="21" t="s">
        <v>34</v>
      </c>
      <c r="B79" s="34">
        <v>0</v>
      </c>
      <c r="C79" s="80">
        <v>0</v>
      </c>
      <c r="D79" s="12"/>
      <c r="E79" s="106"/>
      <c r="F79" s="106"/>
      <c r="G79" s="25">
        <f t="shared" si="5"/>
        <v>0</v>
      </c>
      <c r="H79" s="25">
        <f t="shared" si="5"/>
        <v>0</v>
      </c>
      <c r="I79" s="25">
        <v>0</v>
      </c>
      <c r="J79" s="25">
        <v>0</v>
      </c>
    </row>
    <row r="80" spans="1:10" ht="18" hidden="1" customHeight="1" x14ac:dyDescent="0.2">
      <c r="A80" s="35"/>
      <c r="B80" s="181"/>
      <c r="C80" s="89"/>
      <c r="D80" s="12"/>
      <c r="E80" s="106"/>
      <c r="F80" s="106"/>
      <c r="G80" s="25">
        <f t="shared" si="5"/>
        <v>0</v>
      </c>
      <c r="H80" s="25">
        <f t="shared" si="5"/>
        <v>0</v>
      </c>
      <c r="I80" s="25">
        <v>0</v>
      </c>
      <c r="J80" s="25">
        <v>0</v>
      </c>
    </row>
    <row r="81" spans="1:10" ht="18" customHeight="1" x14ac:dyDescent="0.2">
      <c r="A81" s="35"/>
      <c r="B81" s="181"/>
      <c r="C81" s="89"/>
      <c r="D81" s="12"/>
      <c r="E81" s="106"/>
      <c r="F81" s="106"/>
      <c r="G81" s="25">
        <f t="shared" si="5"/>
        <v>0</v>
      </c>
      <c r="H81" s="25">
        <f t="shared" si="5"/>
        <v>0</v>
      </c>
      <c r="I81" s="25">
        <v>0</v>
      </c>
      <c r="J81" s="25">
        <v>0</v>
      </c>
    </row>
    <row r="82" spans="1:10" ht="18" customHeight="1" x14ac:dyDescent="0.2">
      <c r="A82" s="15" t="s">
        <v>143</v>
      </c>
      <c r="B82" s="16">
        <v>41470288</v>
      </c>
      <c r="C82" s="90">
        <v>23000</v>
      </c>
      <c r="D82" s="18">
        <f>+B82+C82</f>
        <v>41493288</v>
      </c>
      <c r="E82" s="107"/>
      <c r="F82" s="107"/>
      <c r="G82" s="20">
        <f>+D82-E82-F82</f>
        <v>41493288</v>
      </c>
      <c r="H82" s="20">
        <v>40581101</v>
      </c>
      <c r="I82" s="20">
        <v>54218868.479999997</v>
      </c>
      <c r="J82" s="20">
        <v>67729175</v>
      </c>
    </row>
    <row r="83" spans="1:10" ht="18" customHeight="1" x14ac:dyDescent="0.2">
      <c r="A83" s="9"/>
      <c r="B83" s="10"/>
      <c r="C83" s="88"/>
      <c r="D83" s="12"/>
      <c r="E83" s="106"/>
      <c r="F83" s="106"/>
      <c r="G83" s="25">
        <f t="shared" si="5"/>
        <v>0</v>
      </c>
      <c r="H83" s="25">
        <f t="shared" si="5"/>
        <v>0</v>
      </c>
      <c r="I83" s="25">
        <v>0</v>
      </c>
      <c r="J83" s="25">
        <v>0</v>
      </c>
    </row>
    <row r="84" spans="1:10" ht="18" customHeight="1" x14ac:dyDescent="0.2">
      <c r="A84" s="15" t="s">
        <v>142</v>
      </c>
      <c r="B84" s="16">
        <v>1882656</v>
      </c>
      <c r="C84" s="90">
        <v>64101</v>
      </c>
      <c r="D84" s="18">
        <f>+B84+C84</f>
        <v>1946757</v>
      </c>
      <c r="E84" s="107"/>
      <c r="F84" s="107"/>
      <c r="G84" s="20">
        <f>+D84-E84-F84</f>
        <v>1946757</v>
      </c>
      <c r="H84" s="20">
        <v>2115483</v>
      </c>
      <c r="I84" s="20">
        <v>1994621.76</v>
      </c>
      <c r="J84" s="20">
        <v>2020782</v>
      </c>
    </row>
    <row r="85" spans="1:10" ht="18" customHeight="1" x14ac:dyDescent="0.2">
      <c r="A85" s="9"/>
      <c r="B85" s="91"/>
      <c r="C85" s="88"/>
      <c r="D85" s="12"/>
      <c r="E85" s="106"/>
      <c r="F85" s="106"/>
      <c r="G85" s="25">
        <f t="shared" si="5"/>
        <v>0</v>
      </c>
      <c r="H85" s="25">
        <f t="shared" si="5"/>
        <v>0</v>
      </c>
      <c r="I85" s="25">
        <v>0</v>
      </c>
      <c r="J85" s="25">
        <v>0</v>
      </c>
    </row>
    <row r="86" spans="1:10" ht="18" customHeight="1" x14ac:dyDescent="0.2">
      <c r="A86" s="15" t="s">
        <v>141</v>
      </c>
      <c r="B86" s="16">
        <f>B87+B88+B89+B90+B91+B92+B93+B94+B95+B96+B97+B98</f>
        <v>56830326.240000002</v>
      </c>
      <c r="C86" s="17">
        <v>458219</v>
      </c>
      <c r="D86" s="18">
        <f>+B86+C86</f>
        <v>57288545.240000002</v>
      </c>
      <c r="E86" s="110">
        <v>1085748.94</v>
      </c>
      <c r="F86" s="110">
        <v>12094.83</v>
      </c>
      <c r="G86" s="20">
        <f>+D86-E86-F86</f>
        <v>56190701.470000006</v>
      </c>
      <c r="H86" s="20">
        <v>52503503</v>
      </c>
      <c r="I86" s="20">
        <v>48412332.990000002</v>
      </c>
      <c r="J86" s="20">
        <v>58974803</v>
      </c>
    </row>
    <row r="87" spans="1:10" ht="18" hidden="1" customHeight="1" x14ac:dyDescent="0.2">
      <c r="A87" s="21" t="s">
        <v>35</v>
      </c>
      <c r="B87" s="34">
        <v>0</v>
      </c>
      <c r="C87" s="82">
        <v>0</v>
      </c>
      <c r="D87" s="12">
        <f t="shared" si="4"/>
        <v>0</v>
      </c>
      <c r="E87" s="106"/>
      <c r="F87" s="106"/>
      <c r="G87" s="43">
        <f t="shared" ref="G87:H117" si="6">+C87+D87-E87</f>
        <v>0</v>
      </c>
      <c r="H87" s="43">
        <f t="shared" si="6"/>
        <v>0</v>
      </c>
      <c r="I87" s="43">
        <v>2659850.52</v>
      </c>
      <c r="J87" s="43">
        <v>263551</v>
      </c>
    </row>
    <row r="88" spans="1:10" ht="18" hidden="1" customHeight="1" x14ac:dyDescent="0.2">
      <c r="A88" s="21" t="s">
        <v>36</v>
      </c>
      <c r="B88" s="34">
        <v>1806.8</v>
      </c>
      <c r="C88" s="82">
        <v>0</v>
      </c>
      <c r="D88" s="12">
        <f t="shared" si="4"/>
        <v>1806.8</v>
      </c>
      <c r="E88" s="106"/>
      <c r="F88" s="106"/>
      <c r="G88" s="43">
        <f t="shared" si="6"/>
        <v>1806.8</v>
      </c>
      <c r="H88" s="43">
        <f t="shared" si="6"/>
        <v>1806.8</v>
      </c>
      <c r="I88" s="43">
        <v>194652.82</v>
      </c>
      <c r="J88" s="43">
        <v>7584</v>
      </c>
    </row>
    <row r="89" spans="1:10" ht="18" hidden="1" customHeight="1" x14ac:dyDescent="0.2">
      <c r="A89" s="21" t="s">
        <v>37</v>
      </c>
      <c r="B89" s="34">
        <v>2530759.09</v>
      </c>
      <c r="C89" s="82">
        <v>0</v>
      </c>
      <c r="D89" s="12">
        <f t="shared" si="4"/>
        <v>2530759.09</v>
      </c>
      <c r="E89" s="106"/>
      <c r="F89" s="106"/>
      <c r="G89" s="43">
        <f t="shared" si="6"/>
        <v>2530759.09</v>
      </c>
      <c r="H89" s="43">
        <f t="shared" si="6"/>
        <v>2530759.09</v>
      </c>
      <c r="I89" s="43">
        <v>2298008.4900000002</v>
      </c>
      <c r="J89" s="43">
        <v>2663972</v>
      </c>
    </row>
    <row r="90" spans="1:10" ht="18" hidden="1" customHeight="1" x14ac:dyDescent="0.2">
      <c r="A90" s="21" t="s">
        <v>38</v>
      </c>
      <c r="B90" s="34">
        <v>505664.5</v>
      </c>
      <c r="C90" s="82">
        <v>0</v>
      </c>
      <c r="D90" s="12">
        <f t="shared" si="4"/>
        <v>505664.5</v>
      </c>
      <c r="E90" s="106"/>
      <c r="F90" s="106"/>
      <c r="G90" s="43">
        <f t="shared" si="6"/>
        <v>505664.5</v>
      </c>
      <c r="H90" s="43">
        <f t="shared" si="6"/>
        <v>505664.5</v>
      </c>
      <c r="I90" s="43">
        <v>829864</v>
      </c>
      <c r="J90" s="43">
        <v>3990</v>
      </c>
    </row>
    <row r="91" spans="1:10" ht="18" hidden="1" customHeight="1" x14ac:dyDescent="0.2">
      <c r="A91" s="21" t="s">
        <v>57</v>
      </c>
      <c r="B91" s="34">
        <v>0</v>
      </c>
      <c r="C91" s="82">
        <v>0</v>
      </c>
      <c r="D91" s="12">
        <f t="shared" si="4"/>
        <v>0</v>
      </c>
      <c r="E91" s="106"/>
      <c r="F91" s="106"/>
      <c r="G91" s="43">
        <f t="shared" si="6"/>
        <v>0</v>
      </c>
      <c r="H91" s="43">
        <f t="shared" si="6"/>
        <v>0</v>
      </c>
      <c r="I91" s="43">
        <v>0</v>
      </c>
      <c r="J91" s="43">
        <v>0</v>
      </c>
    </row>
    <row r="92" spans="1:10" ht="18" hidden="1" customHeight="1" x14ac:dyDescent="0.2">
      <c r="A92" s="21" t="s">
        <v>39</v>
      </c>
      <c r="B92" s="34">
        <v>53336.36</v>
      </c>
      <c r="C92" s="82">
        <v>0</v>
      </c>
      <c r="D92" s="12">
        <f t="shared" si="4"/>
        <v>53336.36</v>
      </c>
      <c r="E92" s="106"/>
      <c r="F92" s="106"/>
      <c r="G92" s="43">
        <f t="shared" si="6"/>
        <v>53336.36</v>
      </c>
      <c r="H92" s="43">
        <f t="shared" si="6"/>
        <v>53336.36</v>
      </c>
      <c r="I92" s="43">
        <v>196110.56</v>
      </c>
      <c r="J92" s="43">
        <v>75060</v>
      </c>
    </row>
    <row r="93" spans="1:10" ht="18" hidden="1" customHeight="1" x14ac:dyDescent="0.2">
      <c r="A93" s="21" t="s">
        <v>40</v>
      </c>
      <c r="B93" s="34">
        <v>1301.0999999999999</v>
      </c>
      <c r="C93" s="82">
        <v>0</v>
      </c>
      <c r="D93" s="12">
        <f t="shared" si="4"/>
        <v>1301.0999999999999</v>
      </c>
      <c r="E93" s="106"/>
      <c r="F93" s="106"/>
      <c r="G93" s="43">
        <f t="shared" si="6"/>
        <v>1301.0999999999999</v>
      </c>
      <c r="H93" s="43">
        <f t="shared" si="6"/>
        <v>1301.0999999999999</v>
      </c>
      <c r="I93" s="43">
        <v>1361.83</v>
      </c>
      <c r="J93" s="43">
        <v>3589</v>
      </c>
    </row>
    <row r="94" spans="1:10" ht="18" hidden="1" customHeight="1" x14ac:dyDescent="0.2">
      <c r="A94" s="21" t="s">
        <v>41</v>
      </c>
      <c r="B94" s="34">
        <v>0</v>
      </c>
      <c r="C94" s="82">
        <v>0</v>
      </c>
      <c r="D94" s="12">
        <f t="shared" si="4"/>
        <v>0</v>
      </c>
      <c r="E94" s="106"/>
      <c r="F94" s="106"/>
      <c r="G94" s="43">
        <f t="shared" si="6"/>
        <v>0</v>
      </c>
      <c r="H94" s="43">
        <f t="shared" si="6"/>
        <v>0</v>
      </c>
      <c r="I94" s="43">
        <v>0</v>
      </c>
      <c r="J94" s="43">
        <v>0</v>
      </c>
    </row>
    <row r="95" spans="1:10" ht="18" hidden="1" customHeight="1" x14ac:dyDescent="0.2">
      <c r="A95" s="21" t="s">
        <v>42</v>
      </c>
      <c r="B95" s="34">
        <v>15604577.01</v>
      </c>
      <c r="C95" s="82">
        <v>0</v>
      </c>
      <c r="D95" s="12">
        <f t="shared" si="4"/>
        <v>15604577.01</v>
      </c>
      <c r="E95" s="106"/>
      <c r="F95" s="106"/>
      <c r="G95" s="43">
        <f t="shared" si="6"/>
        <v>15604577.01</v>
      </c>
      <c r="H95" s="43">
        <f t="shared" si="6"/>
        <v>15604577.01</v>
      </c>
      <c r="I95" s="43">
        <v>11162277.76</v>
      </c>
      <c r="J95" s="43">
        <v>18347101</v>
      </c>
    </row>
    <row r="96" spans="1:10" ht="18" hidden="1" customHeight="1" x14ac:dyDescent="0.2">
      <c r="A96" s="21" t="s">
        <v>43</v>
      </c>
      <c r="B96" s="34">
        <v>242917.62</v>
      </c>
      <c r="C96" s="82">
        <v>0</v>
      </c>
      <c r="D96" s="12">
        <f t="shared" si="4"/>
        <v>242917.62</v>
      </c>
      <c r="E96" s="106"/>
      <c r="F96" s="106"/>
      <c r="G96" s="43">
        <f t="shared" si="6"/>
        <v>242917.62</v>
      </c>
      <c r="H96" s="43">
        <f t="shared" si="6"/>
        <v>242917.62</v>
      </c>
      <c r="I96" s="43">
        <v>41621.760000000002</v>
      </c>
      <c r="J96" s="43">
        <v>254860</v>
      </c>
    </row>
    <row r="97" spans="1:10" ht="18" hidden="1" customHeight="1" x14ac:dyDescent="0.2">
      <c r="A97" s="21" t="s">
        <v>44</v>
      </c>
      <c r="B97" s="34">
        <v>3907.38</v>
      </c>
      <c r="C97" s="82">
        <v>0</v>
      </c>
      <c r="D97" s="12">
        <f t="shared" si="4"/>
        <v>3907.38</v>
      </c>
      <c r="E97" s="106"/>
      <c r="F97" s="106"/>
      <c r="G97" s="43">
        <f t="shared" si="6"/>
        <v>3907.38</v>
      </c>
      <c r="H97" s="43">
        <f t="shared" si="6"/>
        <v>3907.38</v>
      </c>
      <c r="I97" s="43">
        <v>0</v>
      </c>
      <c r="J97" s="43">
        <v>0</v>
      </c>
    </row>
    <row r="98" spans="1:10" ht="18" hidden="1" customHeight="1" x14ac:dyDescent="0.2">
      <c r="A98" s="21" t="s">
        <v>45</v>
      </c>
      <c r="B98" s="34">
        <v>37886056.380000003</v>
      </c>
      <c r="C98" s="82">
        <v>0</v>
      </c>
      <c r="D98" s="12">
        <f t="shared" si="4"/>
        <v>37886056.380000003</v>
      </c>
      <c r="E98" s="106"/>
      <c r="F98" s="106"/>
      <c r="G98" s="43">
        <f t="shared" si="6"/>
        <v>37886056.380000003</v>
      </c>
      <c r="H98" s="43">
        <f t="shared" si="6"/>
        <v>37886056.380000003</v>
      </c>
      <c r="I98" s="43">
        <v>31165994.25</v>
      </c>
      <c r="J98" s="43">
        <v>37324067</v>
      </c>
    </row>
    <row r="99" spans="1:10" ht="18" hidden="1" customHeight="1" x14ac:dyDescent="0.2">
      <c r="A99" s="182"/>
      <c r="B99" s="183"/>
      <c r="C99" s="92"/>
      <c r="D99" s="12">
        <f t="shared" si="4"/>
        <v>0</v>
      </c>
      <c r="E99" s="106"/>
      <c r="F99" s="106"/>
      <c r="G99" s="43">
        <f t="shared" si="6"/>
        <v>0</v>
      </c>
      <c r="H99" s="43">
        <f t="shared" si="6"/>
        <v>0</v>
      </c>
      <c r="I99" s="43">
        <v>0</v>
      </c>
      <c r="J99" s="43">
        <v>0</v>
      </c>
    </row>
    <row r="100" spans="1:10" ht="18" customHeight="1" x14ac:dyDescent="0.2">
      <c r="A100" s="182"/>
      <c r="B100" s="183"/>
      <c r="C100" s="93"/>
      <c r="D100" s="12">
        <f t="shared" si="4"/>
        <v>0</v>
      </c>
      <c r="E100" s="106"/>
      <c r="F100" s="106"/>
      <c r="G100" s="43">
        <f t="shared" si="6"/>
        <v>0</v>
      </c>
      <c r="H100" s="43">
        <f t="shared" si="6"/>
        <v>0</v>
      </c>
      <c r="I100" s="43">
        <v>0</v>
      </c>
      <c r="J100" s="43">
        <v>0</v>
      </c>
    </row>
    <row r="101" spans="1:10" ht="18" customHeight="1" x14ac:dyDescent="0.2">
      <c r="A101" s="15" t="s">
        <v>140</v>
      </c>
      <c r="B101" s="16">
        <f>B103+B104</f>
        <v>235854454.85999998</v>
      </c>
      <c r="C101" s="17">
        <v>45226</v>
      </c>
      <c r="D101" s="18">
        <f>+B101+C101</f>
        <v>235899680.85999998</v>
      </c>
      <c r="E101" s="107"/>
      <c r="F101" s="107"/>
      <c r="G101" s="20">
        <f>+D101-E101-F101</f>
        <v>235899680.85999998</v>
      </c>
      <c r="H101" s="20">
        <v>227847020</v>
      </c>
      <c r="I101" s="20">
        <v>198861093.28</v>
      </c>
      <c r="J101" s="20">
        <v>230639782</v>
      </c>
    </row>
    <row r="102" spans="1:10" ht="18" hidden="1" customHeight="1" x14ac:dyDescent="0.2">
      <c r="A102" s="9"/>
      <c r="B102" s="10"/>
      <c r="C102" s="88"/>
      <c r="D102" s="12"/>
      <c r="E102" s="24"/>
      <c r="F102" s="24"/>
      <c r="G102" s="25">
        <f t="shared" si="6"/>
        <v>0</v>
      </c>
      <c r="H102" s="25">
        <f t="shared" si="6"/>
        <v>0</v>
      </c>
      <c r="I102" s="25">
        <v>0</v>
      </c>
      <c r="J102" s="25">
        <v>0</v>
      </c>
    </row>
    <row r="103" spans="1:10" ht="18" hidden="1" customHeight="1" x14ac:dyDescent="0.2">
      <c r="A103" s="21" t="s">
        <v>62</v>
      </c>
      <c r="B103" s="34">
        <v>45498983.409999996</v>
      </c>
      <c r="C103" s="82">
        <v>0</v>
      </c>
      <c r="D103" s="12">
        <f t="shared" si="4"/>
        <v>45498983.409999996</v>
      </c>
      <c r="E103" s="24"/>
      <c r="F103" s="24"/>
      <c r="G103" s="25">
        <f t="shared" si="6"/>
        <v>45498983.409999996</v>
      </c>
      <c r="H103" s="25">
        <f t="shared" si="6"/>
        <v>45498983.409999996</v>
      </c>
      <c r="I103" s="25">
        <v>17162383.489999998</v>
      </c>
      <c r="J103" s="25">
        <v>39026853</v>
      </c>
    </row>
    <row r="104" spans="1:10" ht="18" hidden="1" customHeight="1" x14ac:dyDescent="0.2">
      <c r="A104" s="21" t="s">
        <v>63</v>
      </c>
      <c r="B104" s="34">
        <v>190355471.44999999</v>
      </c>
      <c r="C104" s="82">
        <v>0</v>
      </c>
      <c r="D104" s="12">
        <f t="shared" si="4"/>
        <v>190355471.44999999</v>
      </c>
      <c r="E104" s="24"/>
      <c r="F104" s="24"/>
      <c r="G104" s="25">
        <f t="shared" si="6"/>
        <v>190355471.44999999</v>
      </c>
      <c r="H104" s="25">
        <f t="shared" si="6"/>
        <v>190355471.44999999</v>
      </c>
      <c r="I104" s="25">
        <v>181527569.78999999</v>
      </c>
      <c r="J104" s="25">
        <v>191440368</v>
      </c>
    </row>
    <row r="105" spans="1:10" ht="18.75" hidden="1" customHeight="1" x14ac:dyDescent="0.2">
      <c r="A105" s="21"/>
      <c r="B105" s="22"/>
      <c r="C105" s="80"/>
      <c r="D105" s="12">
        <f t="shared" si="4"/>
        <v>0</v>
      </c>
      <c r="E105" s="24"/>
      <c r="F105" s="24"/>
      <c r="G105" s="25">
        <f t="shared" si="6"/>
        <v>0</v>
      </c>
      <c r="H105" s="25">
        <f t="shared" si="6"/>
        <v>0</v>
      </c>
      <c r="I105" s="25">
        <v>0</v>
      </c>
      <c r="J105" s="25">
        <v>0</v>
      </c>
    </row>
    <row r="106" spans="1:10" ht="18.75" customHeight="1" x14ac:dyDescent="0.2">
      <c r="A106" s="48"/>
      <c r="B106" s="22"/>
      <c r="C106" s="80"/>
      <c r="D106" s="12">
        <f t="shared" si="4"/>
        <v>0</v>
      </c>
      <c r="E106" s="24"/>
      <c r="F106" s="24"/>
      <c r="G106" s="25">
        <f t="shared" si="6"/>
        <v>0</v>
      </c>
      <c r="H106" s="25">
        <f t="shared" si="6"/>
        <v>0</v>
      </c>
      <c r="I106" s="25">
        <v>0</v>
      </c>
      <c r="J106" s="25">
        <v>0</v>
      </c>
    </row>
    <row r="107" spans="1:10" ht="18.75" customHeight="1" x14ac:dyDescent="0.2">
      <c r="A107" s="15" t="s">
        <v>60</v>
      </c>
      <c r="B107" s="16">
        <f>B109</f>
        <v>135559422.58000001</v>
      </c>
      <c r="C107" s="17">
        <v>0</v>
      </c>
      <c r="D107" s="18">
        <f>+B107+C107</f>
        <v>135559422.58000001</v>
      </c>
      <c r="E107" s="19"/>
      <c r="F107" s="19"/>
      <c r="G107" s="20">
        <f>+D107-E107-F107</f>
        <v>135559422.58000001</v>
      </c>
      <c r="H107" s="20">
        <v>148185665</v>
      </c>
      <c r="I107" s="20">
        <v>91464107.719999999</v>
      </c>
      <c r="J107" s="20">
        <v>139894529</v>
      </c>
    </row>
    <row r="108" spans="1:10" ht="18.75" customHeight="1" x14ac:dyDescent="0.2">
      <c r="A108" s="21"/>
      <c r="B108" s="32"/>
      <c r="C108" s="39"/>
      <c r="D108" s="12"/>
      <c r="E108" s="24"/>
      <c r="F108" s="24"/>
      <c r="G108" s="25">
        <f t="shared" si="6"/>
        <v>0</v>
      </c>
      <c r="H108" s="25">
        <f t="shared" si="6"/>
        <v>0</v>
      </c>
      <c r="I108" s="25">
        <v>0</v>
      </c>
      <c r="J108" s="25">
        <v>0</v>
      </c>
    </row>
    <row r="109" spans="1:10" ht="18.75" hidden="1" customHeight="1" x14ac:dyDescent="0.2">
      <c r="A109" s="21" t="s">
        <v>61</v>
      </c>
      <c r="B109" s="34">
        <v>135559422.58000001</v>
      </c>
      <c r="C109" s="33">
        <v>0</v>
      </c>
      <c r="D109" s="12">
        <f t="shared" si="4"/>
        <v>135559422.58000001</v>
      </c>
      <c r="E109" s="24"/>
      <c r="F109" s="24"/>
      <c r="G109" s="25">
        <f t="shared" si="6"/>
        <v>135559422.58000001</v>
      </c>
      <c r="H109" s="25">
        <f t="shared" si="6"/>
        <v>135559422.58000001</v>
      </c>
      <c r="I109" s="25">
        <v>91464107.719999999</v>
      </c>
      <c r="J109" s="25">
        <v>139894529</v>
      </c>
    </row>
    <row r="110" spans="1:10" ht="6" hidden="1" customHeight="1" x14ac:dyDescent="0.2">
      <c r="A110" s="48"/>
      <c r="B110" s="22"/>
      <c r="C110" s="39"/>
      <c r="D110" s="12">
        <f t="shared" si="4"/>
        <v>0</v>
      </c>
      <c r="E110" s="24"/>
      <c r="F110" s="24"/>
      <c r="G110" s="25">
        <f t="shared" si="6"/>
        <v>0</v>
      </c>
      <c r="H110" s="25">
        <f t="shared" si="6"/>
        <v>0</v>
      </c>
      <c r="I110" s="25">
        <v>0</v>
      </c>
      <c r="J110" s="25">
        <v>0</v>
      </c>
    </row>
    <row r="111" spans="1:10" ht="6" hidden="1" customHeight="1" x14ac:dyDescent="0.2">
      <c r="A111" s="21"/>
      <c r="B111" s="22"/>
      <c r="C111" s="39"/>
      <c r="D111" s="12">
        <f t="shared" si="4"/>
        <v>0</v>
      </c>
      <c r="E111" s="24"/>
      <c r="F111" s="24"/>
      <c r="G111" s="25">
        <f t="shared" si="6"/>
        <v>0</v>
      </c>
      <c r="H111" s="25">
        <f t="shared" si="6"/>
        <v>0</v>
      </c>
      <c r="I111" s="25">
        <v>0</v>
      </c>
      <c r="J111" s="25">
        <v>0</v>
      </c>
    </row>
    <row r="112" spans="1:10" ht="6" hidden="1" customHeight="1" x14ac:dyDescent="0.2">
      <c r="A112" s="21"/>
      <c r="B112" s="22"/>
      <c r="C112" s="39"/>
      <c r="D112" s="12">
        <f t="shared" si="4"/>
        <v>0</v>
      </c>
      <c r="E112" s="24"/>
      <c r="F112" s="24"/>
      <c r="G112" s="25">
        <f t="shared" si="6"/>
        <v>0</v>
      </c>
      <c r="H112" s="25">
        <f t="shared" si="6"/>
        <v>0</v>
      </c>
      <c r="I112" s="25">
        <v>0</v>
      </c>
      <c r="J112" s="25">
        <v>0</v>
      </c>
    </row>
    <row r="113" spans="1:12" ht="6" hidden="1" customHeight="1" x14ac:dyDescent="0.2">
      <c r="A113" s="21"/>
      <c r="B113" s="22"/>
      <c r="C113" s="39"/>
      <c r="D113" s="12">
        <f t="shared" si="4"/>
        <v>0</v>
      </c>
      <c r="E113" s="24"/>
      <c r="F113" s="24"/>
      <c r="G113" s="25">
        <f t="shared" si="6"/>
        <v>0</v>
      </c>
      <c r="H113" s="25">
        <f t="shared" si="6"/>
        <v>0</v>
      </c>
      <c r="I113" s="25">
        <v>0</v>
      </c>
      <c r="J113" s="25">
        <v>0</v>
      </c>
    </row>
    <row r="114" spans="1:12" ht="6" hidden="1" customHeight="1" x14ac:dyDescent="0.2">
      <c r="A114" s="48"/>
      <c r="B114" s="22"/>
      <c r="C114" s="39"/>
      <c r="D114" s="12">
        <f t="shared" si="4"/>
        <v>0</v>
      </c>
      <c r="E114" s="24"/>
      <c r="F114" s="24"/>
      <c r="G114" s="25">
        <f t="shared" si="6"/>
        <v>0</v>
      </c>
      <c r="H114" s="25">
        <f t="shared" si="6"/>
        <v>0</v>
      </c>
      <c r="I114" s="25">
        <v>0</v>
      </c>
      <c r="J114" s="25">
        <v>0</v>
      </c>
    </row>
    <row r="115" spans="1:12" ht="6" hidden="1" customHeight="1" x14ac:dyDescent="0.2">
      <c r="A115" s="21"/>
      <c r="B115" s="22"/>
      <c r="C115" s="39"/>
      <c r="D115" s="12">
        <f t="shared" si="4"/>
        <v>0</v>
      </c>
      <c r="E115" s="24"/>
      <c r="F115" s="24"/>
      <c r="G115" s="25">
        <f t="shared" si="6"/>
        <v>0</v>
      </c>
      <c r="H115" s="25">
        <f t="shared" si="6"/>
        <v>0</v>
      </c>
      <c r="I115" s="25">
        <v>0</v>
      </c>
      <c r="J115" s="25">
        <v>0</v>
      </c>
    </row>
    <row r="116" spans="1:12" ht="6" hidden="1" customHeight="1" x14ac:dyDescent="0.2">
      <c r="A116" s="21"/>
      <c r="B116" s="22"/>
      <c r="C116" s="39"/>
      <c r="D116" s="12">
        <f t="shared" si="4"/>
        <v>0</v>
      </c>
      <c r="E116" s="24"/>
      <c r="F116" s="24"/>
      <c r="G116" s="25">
        <f t="shared" si="6"/>
        <v>0</v>
      </c>
      <c r="H116" s="25">
        <f t="shared" si="6"/>
        <v>0</v>
      </c>
      <c r="I116" s="25">
        <v>0</v>
      </c>
      <c r="J116" s="25">
        <v>0</v>
      </c>
    </row>
    <row r="117" spans="1:12" ht="6" customHeight="1" thickBot="1" x14ac:dyDescent="0.25">
      <c r="A117" s="21"/>
      <c r="B117" s="22"/>
      <c r="C117" s="39"/>
      <c r="D117" s="12">
        <f t="shared" si="4"/>
        <v>0</v>
      </c>
      <c r="E117" s="24"/>
      <c r="F117" s="24"/>
      <c r="G117" s="25">
        <f t="shared" si="6"/>
        <v>0</v>
      </c>
      <c r="H117" s="25">
        <f t="shared" si="6"/>
        <v>0</v>
      </c>
      <c r="I117" s="25">
        <v>0</v>
      </c>
      <c r="J117" s="25">
        <v>0</v>
      </c>
    </row>
    <row r="118" spans="1:12" ht="18.75" customHeight="1" thickBot="1" x14ac:dyDescent="0.25">
      <c r="A118" s="2" t="s">
        <v>50</v>
      </c>
      <c r="B118" s="60">
        <f>B64+B82+B84+B86+B101+B107</f>
        <v>1110486472.2900002</v>
      </c>
      <c r="C118" s="61">
        <f>C64+C82+C84+C86+C101+C107</f>
        <v>2018072</v>
      </c>
      <c r="D118" s="62">
        <f>+B118+C118</f>
        <v>1112504544.2900002</v>
      </c>
      <c r="E118" s="63">
        <f>SUM(E64:E108)</f>
        <v>1085748.94</v>
      </c>
      <c r="F118" s="63">
        <f>+F64+F82+F86</f>
        <v>72094.83</v>
      </c>
      <c r="G118" s="94">
        <f>+D118-E118-F118</f>
        <v>1111346700.5200002</v>
      </c>
      <c r="H118" s="94">
        <v>1087712886</v>
      </c>
      <c r="I118" s="94">
        <v>927701911.22000003</v>
      </c>
      <c r="J118" s="94">
        <v>1051103163.12</v>
      </c>
      <c r="K118" s="71"/>
      <c r="L118" s="71"/>
    </row>
    <row r="119" spans="1:12" ht="19.5" thickBot="1" x14ac:dyDescent="0.25">
      <c r="A119" s="95" t="s">
        <v>51</v>
      </c>
      <c r="B119" s="96">
        <f>B59</f>
        <v>282728267</v>
      </c>
      <c r="C119" s="97">
        <v>0</v>
      </c>
      <c r="D119" s="98">
        <f t="shared" si="4"/>
        <v>282728267</v>
      </c>
      <c r="E119" s="99"/>
      <c r="F119" s="99"/>
      <c r="G119" s="100">
        <f>+D119-E119-F119</f>
        <v>282728267</v>
      </c>
      <c r="H119" s="100">
        <v>279834923</v>
      </c>
      <c r="I119" s="100">
        <v>279701992.16000003</v>
      </c>
      <c r="J119" s="100">
        <v>279821860</v>
      </c>
    </row>
    <row r="121" spans="1:12" x14ac:dyDescent="0.2">
      <c r="G121" s="102"/>
      <c r="H121" s="102"/>
      <c r="I121" s="102"/>
    </row>
    <row r="122" spans="1:12" x14ac:dyDescent="0.2">
      <c r="G122" s="102"/>
      <c r="H122" s="102"/>
      <c r="I122" s="102"/>
    </row>
    <row r="123" spans="1:12" x14ac:dyDescent="0.2">
      <c r="G123" s="102"/>
      <c r="H123" s="102"/>
      <c r="I123" s="102"/>
    </row>
    <row r="124" spans="1:12" x14ac:dyDescent="0.2">
      <c r="G124" s="102"/>
      <c r="H124" s="102"/>
      <c r="I124" s="102"/>
    </row>
  </sheetData>
  <mergeCells count="4">
    <mergeCell ref="A1:J1"/>
    <mergeCell ref="B80:B81"/>
    <mergeCell ref="A99:A100"/>
    <mergeCell ref="B99:B100"/>
  </mergeCells>
  <pageMargins left="0.7" right="0.7" top="0.75" bottom="0.75" header="0.3" footer="0.3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10FE-8689-4B02-AD6E-EC730AB890E1}">
  <sheetPr>
    <tabColor rgb="FF00B050"/>
  </sheetPr>
  <dimension ref="A1:M68"/>
  <sheetViews>
    <sheetView tabSelected="1" view="pageBreakPreview" zoomScale="91" zoomScaleNormal="87" zoomScaleSheetLayoutView="91" workbookViewId="0">
      <selection activeCell="A44" sqref="A44"/>
    </sheetView>
  </sheetViews>
  <sheetFormatPr defaultRowHeight="18.75" x14ac:dyDescent="0.3"/>
  <cols>
    <col min="1" max="1" width="70.7109375" style="112" customWidth="1"/>
    <col min="2" max="3" width="18.42578125" style="112" customWidth="1"/>
    <col min="4" max="4" width="18.42578125" style="176" customWidth="1"/>
    <col min="5" max="5" width="14.85546875" style="176" customWidth="1"/>
    <col min="6" max="6" width="16.42578125" style="176" customWidth="1"/>
    <col min="7" max="8" width="19.7109375" style="112" customWidth="1"/>
    <col min="9" max="9" width="16" style="112" hidden="1" customWidth="1"/>
    <col min="10" max="10" width="16.140625" style="177" hidden="1" customWidth="1"/>
    <col min="11" max="11" width="15.42578125" style="112" customWidth="1"/>
    <col min="12" max="12" width="12.28515625" style="112" bestFit="1" customWidth="1"/>
    <col min="13" max="13" width="13" style="112" bestFit="1" customWidth="1"/>
    <col min="14" max="16384" width="9.140625" style="112"/>
  </cols>
  <sheetData>
    <row r="1" spans="1:10" s="1" customFormat="1" ht="29.25" customHeight="1" thickBot="1" x14ac:dyDescent="0.25">
      <c r="A1" s="178" t="s">
        <v>132</v>
      </c>
      <c r="B1" s="179"/>
      <c r="C1" s="179"/>
      <c r="D1" s="179"/>
      <c r="E1" s="179"/>
      <c r="F1" s="179"/>
      <c r="G1" s="179"/>
      <c r="H1" s="179"/>
      <c r="I1" s="179"/>
      <c r="J1" s="180"/>
    </row>
    <row r="2" spans="1:10" ht="45" customHeight="1" thickBot="1" x14ac:dyDescent="0.35">
      <c r="A2" s="2" t="s">
        <v>67</v>
      </c>
      <c r="B2" s="2" t="s">
        <v>64</v>
      </c>
      <c r="C2" s="4" t="s">
        <v>65</v>
      </c>
      <c r="D2" s="5" t="s">
        <v>66</v>
      </c>
      <c r="E2" s="6" t="s">
        <v>133</v>
      </c>
      <c r="F2" s="6" t="s">
        <v>138</v>
      </c>
      <c r="G2" s="7" t="s">
        <v>148</v>
      </c>
      <c r="H2" s="7" t="s">
        <v>139</v>
      </c>
      <c r="I2" s="111" t="s">
        <v>131</v>
      </c>
      <c r="J2" s="111" t="s">
        <v>137</v>
      </c>
    </row>
    <row r="3" spans="1:10" ht="17.25" customHeight="1" x14ac:dyDescent="0.3">
      <c r="A3" s="113" t="s">
        <v>68</v>
      </c>
      <c r="B3" s="114"/>
      <c r="C3" s="115"/>
      <c r="D3" s="116"/>
      <c r="E3" s="117"/>
      <c r="F3" s="117"/>
      <c r="G3" s="118"/>
      <c r="H3" s="118"/>
      <c r="I3" s="119"/>
      <c r="J3" s="119"/>
    </row>
    <row r="4" spans="1:10" s="125" customFormat="1" ht="17.25" customHeight="1" x14ac:dyDescent="0.3">
      <c r="A4" s="48" t="s">
        <v>69</v>
      </c>
      <c r="B4" s="45">
        <f>B5+B6+B7</f>
        <v>142635491.81999999</v>
      </c>
      <c r="C4" s="120">
        <v>0</v>
      </c>
      <c r="D4" s="121">
        <f>+B4+C4</f>
        <v>142635491.81999999</v>
      </c>
      <c r="E4" s="122"/>
      <c r="F4" s="122"/>
      <c r="G4" s="123">
        <f t="shared" ref="G4:H17" si="0">+D4+E4-F4</f>
        <v>142635491.81999999</v>
      </c>
      <c r="H4" s="123">
        <v>144416428</v>
      </c>
      <c r="I4" s="124">
        <v>143994941.55000001</v>
      </c>
      <c r="J4" s="124">
        <v>159060097</v>
      </c>
    </row>
    <row r="5" spans="1:10" s="125" customFormat="1" ht="17.25" hidden="1" customHeight="1" x14ac:dyDescent="0.3">
      <c r="A5" s="48" t="s">
        <v>70</v>
      </c>
      <c r="B5" s="126">
        <v>91049776.319999993</v>
      </c>
      <c r="C5" s="37"/>
      <c r="D5" s="121">
        <f t="shared" ref="D5:D64" si="1">+B5+C5</f>
        <v>91049776.319999993</v>
      </c>
      <c r="E5" s="122"/>
      <c r="F5" s="122"/>
      <c r="G5" s="123">
        <f t="shared" si="0"/>
        <v>91049776.319999993</v>
      </c>
      <c r="H5" s="123">
        <f t="shared" si="0"/>
        <v>-91049776.319999993</v>
      </c>
      <c r="I5" s="124">
        <v>101849558.77</v>
      </c>
      <c r="J5" s="124">
        <v>102920474</v>
      </c>
    </row>
    <row r="6" spans="1:10" s="125" customFormat="1" ht="17.25" hidden="1" customHeight="1" x14ac:dyDescent="0.3">
      <c r="A6" s="48" t="s">
        <v>71</v>
      </c>
      <c r="B6" s="126">
        <v>12415006.27</v>
      </c>
      <c r="C6" s="37"/>
      <c r="D6" s="121">
        <f t="shared" si="1"/>
        <v>12415006.27</v>
      </c>
      <c r="E6" s="122"/>
      <c r="F6" s="122"/>
      <c r="G6" s="123">
        <f t="shared" si="0"/>
        <v>12415006.27</v>
      </c>
      <c r="H6" s="123">
        <f t="shared" si="0"/>
        <v>-12415006.27</v>
      </c>
      <c r="I6" s="124">
        <v>10699920.029999999</v>
      </c>
      <c r="J6" s="124">
        <v>12431042</v>
      </c>
    </row>
    <row r="7" spans="1:10" s="125" customFormat="1" ht="17.25" hidden="1" customHeight="1" x14ac:dyDescent="0.3">
      <c r="A7" s="48" t="s">
        <v>72</v>
      </c>
      <c r="B7" s="126">
        <v>39170709.229999997</v>
      </c>
      <c r="C7" s="37"/>
      <c r="D7" s="121">
        <f t="shared" si="1"/>
        <v>39170709.229999997</v>
      </c>
      <c r="E7" s="122"/>
      <c r="F7" s="122"/>
      <c r="G7" s="123">
        <f t="shared" si="0"/>
        <v>39170709.229999997</v>
      </c>
      <c r="H7" s="123">
        <f t="shared" si="0"/>
        <v>-39170709.229999997</v>
      </c>
      <c r="I7" s="124">
        <v>31094126.75</v>
      </c>
      <c r="J7" s="124">
        <v>42929616</v>
      </c>
    </row>
    <row r="8" spans="1:10" s="125" customFormat="1" ht="17.25" customHeight="1" x14ac:dyDescent="0.3">
      <c r="A8" s="48" t="s">
        <v>73</v>
      </c>
      <c r="B8" s="45">
        <f>B9+B10+B11+B12+B13+B14+B15</f>
        <v>397292184.14999998</v>
      </c>
      <c r="C8" s="120">
        <f>C9+C10+C11+C12+C13+C14+C15</f>
        <v>0</v>
      </c>
      <c r="D8" s="121">
        <f t="shared" si="1"/>
        <v>397292184.14999998</v>
      </c>
      <c r="E8" s="122"/>
      <c r="F8" s="122"/>
      <c r="G8" s="123">
        <f t="shared" si="0"/>
        <v>397292184.14999998</v>
      </c>
      <c r="H8" s="123">
        <v>368292879</v>
      </c>
      <c r="I8" s="124">
        <v>333092651.69999999</v>
      </c>
      <c r="J8" s="124">
        <v>346162078</v>
      </c>
    </row>
    <row r="9" spans="1:10" s="125" customFormat="1" ht="17.25" hidden="1" customHeight="1" x14ac:dyDescent="0.3">
      <c r="A9" s="48" t="s">
        <v>74</v>
      </c>
      <c r="B9" s="126">
        <f>373532990.58+4835928</f>
        <v>378368918.57999998</v>
      </c>
      <c r="C9" s="37"/>
      <c r="D9" s="121">
        <f t="shared" si="1"/>
        <v>378368918.57999998</v>
      </c>
      <c r="E9" s="122"/>
      <c r="F9" s="122"/>
      <c r="G9" s="123">
        <f t="shared" si="0"/>
        <v>378368918.57999998</v>
      </c>
      <c r="H9" s="123">
        <f t="shared" si="0"/>
        <v>-378368918.57999998</v>
      </c>
      <c r="I9" s="124">
        <v>320612212.55000001</v>
      </c>
      <c r="J9" s="124">
        <v>331124200</v>
      </c>
    </row>
    <row r="10" spans="1:10" s="125" customFormat="1" ht="17.25" hidden="1" customHeight="1" x14ac:dyDescent="0.3">
      <c r="A10" s="48" t="s">
        <v>75</v>
      </c>
      <c r="B10" s="126">
        <v>7498879.6699999999</v>
      </c>
      <c r="C10" s="37"/>
      <c r="D10" s="121">
        <f t="shared" si="1"/>
        <v>7498879.6699999999</v>
      </c>
      <c r="E10" s="122"/>
      <c r="F10" s="122"/>
      <c r="G10" s="123">
        <f t="shared" si="0"/>
        <v>7498879.6699999999</v>
      </c>
      <c r="H10" s="123">
        <f t="shared" si="0"/>
        <v>-7498879.6699999999</v>
      </c>
      <c r="I10" s="124">
        <v>4353308.88</v>
      </c>
      <c r="J10" s="124">
        <v>5321866</v>
      </c>
    </row>
    <row r="11" spans="1:10" s="125" customFormat="1" ht="17.25" hidden="1" customHeight="1" x14ac:dyDescent="0.3">
      <c r="A11" s="48" t="s">
        <v>76</v>
      </c>
      <c r="B11" s="126">
        <v>322053.88</v>
      </c>
      <c r="C11" s="37"/>
      <c r="D11" s="121">
        <f t="shared" si="1"/>
        <v>322053.88</v>
      </c>
      <c r="E11" s="122"/>
      <c r="F11" s="122"/>
      <c r="G11" s="123">
        <f t="shared" si="0"/>
        <v>322053.88</v>
      </c>
      <c r="H11" s="123">
        <f t="shared" si="0"/>
        <v>-322053.88</v>
      </c>
      <c r="I11" s="124">
        <v>176979.68</v>
      </c>
      <c r="J11" s="124">
        <v>162591</v>
      </c>
    </row>
    <row r="12" spans="1:10" s="125" customFormat="1" ht="17.25" hidden="1" customHeight="1" x14ac:dyDescent="0.3">
      <c r="A12" s="59" t="s">
        <v>77</v>
      </c>
      <c r="B12" s="126">
        <v>53392.05</v>
      </c>
      <c r="C12" s="37"/>
      <c r="D12" s="121">
        <f t="shared" si="1"/>
        <v>53392.05</v>
      </c>
      <c r="E12" s="122"/>
      <c r="F12" s="122"/>
      <c r="G12" s="123">
        <f t="shared" si="0"/>
        <v>53392.05</v>
      </c>
      <c r="H12" s="123">
        <f t="shared" si="0"/>
        <v>-53392.05</v>
      </c>
      <c r="I12" s="124">
        <v>172315.21</v>
      </c>
      <c r="J12" s="124">
        <v>53238</v>
      </c>
    </row>
    <row r="13" spans="1:10" s="125" customFormat="1" ht="17.25" hidden="1" customHeight="1" x14ac:dyDescent="0.3">
      <c r="A13" s="48" t="s">
        <v>78</v>
      </c>
      <c r="B13" s="126">
        <v>46935.71</v>
      </c>
      <c r="C13" s="37"/>
      <c r="D13" s="121">
        <f t="shared" si="1"/>
        <v>46935.71</v>
      </c>
      <c r="E13" s="122"/>
      <c r="F13" s="122"/>
      <c r="G13" s="123">
        <f t="shared" si="0"/>
        <v>46935.71</v>
      </c>
      <c r="H13" s="123">
        <f t="shared" si="0"/>
        <v>-46935.71</v>
      </c>
      <c r="I13" s="124">
        <v>108015.85</v>
      </c>
      <c r="J13" s="124">
        <v>204389</v>
      </c>
    </row>
    <row r="14" spans="1:10" s="125" customFormat="1" ht="17.25" hidden="1" customHeight="1" x14ac:dyDescent="0.3">
      <c r="A14" s="48" t="s">
        <v>79</v>
      </c>
      <c r="B14" s="126">
        <v>2977628.96</v>
      </c>
      <c r="C14" s="37"/>
      <c r="D14" s="121">
        <f t="shared" si="1"/>
        <v>2977628.96</v>
      </c>
      <c r="E14" s="122"/>
      <c r="F14" s="122"/>
      <c r="G14" s="123">
        <f t="shared" si="0"/>
        <v>2977628.96</v>
      </c>
      <c r="H14" s="123">
        <f t="shared" si="0"/>
        <v>-2977628.96</v>
      </c>
      <c r="I14" s="124">
        <v>2715994.19</v>
      </c>
      <c r="J14" s="124">
        <v>2952838</v>
      </c>
    </row>
    <row r="15" spans="1:10" s="125" customFormat="1" ht="17.25" hidden="1" customHeight="1" x14ac:dyDescent="0.3">
      <c r="A15" s="48" t="s">
        <v>80</v>
      </c>
      <c r="B15" s="126">
        <v>8024375.2999999998</v>
      </c>
      <c r="C15" s="37"/>
      <c r="D15" s="121">
        <f t="shared" si="1"/>
        <v>8024375.2999999998</v>
      </c>
      <c r="E15" s="122"/>
      <c r="F15" s="122"/>
      <c r="G15" s="123">
        <f t="shared" si="0"/>
        <v>8024375.2999999998</v>
      </c>
      <c r="H15" s="123">
        <f t="shared" si="0"/>
        <v>-8024375.2999999998</v>
      </c>
      <c r="I15" s="124">
        <v>4953825.34</v>
      </c>
      <c r="J15" s="124">
        <v>6342956</v>
      </c>
    </row>
    <row r="16" spans="1:10" s="125" customFormat="1" ht="17.25" customHeight="1" x14ac:dyDescent="0.3">
      <c r="A16" s="48" t="s">
        <v>81</v>
      </c>
      <c r="B16" s="127">
        <v>0</v>
      </c>
      <c r="C16" s="120">
        <v>0</v>
      </c>
      <c r="D16" s="121">
        <f t="shared" si="1"/>
        <v>0</v>
      </c>
      <c r="E16" s="122"/>
      <c r="F16" s="122"/>
      <c r="G16" s="123">
        <f t="shared" si="0"/>
        <v>0</v>
      </c>
      <c r="H16" s="123">
        <f t="shared" si="0"/>
        <v>0</v>
      </c>
      <c r="I16" s="124">
        <v>0</v>
      </c>
      <c r="J16" s="124">
        <v>0</v>
      </c>
    </row>
    <row r="17" spans="1:11" s="125" customFormat="1" ht="17.25" customHeight="1" x14ac:dyDescent="0.3">
      <c r="A17" s="48" t="s">
        <v>82</v>
      </c>
      <c r="B17" s="128">
        <v>18151340.809999999</v>
      </c>
      <c r="C17" s="120">
        <v>0</v>
      </c>
      <c r="D17" s="121">
        <f>+B17+C17</f>
        <v>18151340.809999999</v>
      </c>
      <c r="E17" s="122"/>
      <c r="F17" s="122"/>
      <c r="G17" s="123">
        <f t="shared" si="0"/>
        <v>18151340.809999999</v>
      </c>
      <c r="H17" s="123">
        <v>16509670</v>
      </c>
      <c r="I17" s="124">
        <v>10945332.82</v>
      </c>
      <c r="J17" s="124">
        <v>14979201</v>
      </c>
    </row>
    <row r="18" spans="1:11" s="125" customFormat="1" ht="17.25" customHeight="1" x14ac:dyDescent="0.3">
      <c r="A18" s="48" t="s">
        <v>83</v>
      </c>
      <c r="B18" s="128">
        <v>23386733.48</v>
      </c>
      <c r="C18" s="120">
        <v>1302321</v>
      </c>
      <c r="D18" s="121">
        <f>+B18+C18</f>
        <v>24689054.48</v>
      </c>
      <c r="E18" s="129">
        <v>12094.83</v>
      </c>
      <c r="F18" s="122">
        <v>1085748.94</v>
      </c>
      <c r="G18" s="123">
        <f>+D18-E18-F18</f>
        <v>23591210.710000001</v>
      </c>
      <c r="H18" s="123">
        <v>25534777</v>
      </c>
      <c r="I18" s="124">
        <v>42037994.969999999</v>
      </c>
      <c r="J18" s="124">
        <v>31301272</v>
      </c>
      <c r="K18" s="130">
        <f>F18-E31</f>
        <v>0</v>
      </c>
    </row>
    <row r="19" spans="1:11" s="125" customFormat="1" ht="17.25" customHeight="1" x14ac:dyDescent="0.3">
      <c r="A19" s="48" t="s">
        <v>84</v>
      </c>
      <c r="B19" s="131">
        <v>0</v>
      </c>
      <c r="C19" s="120">
        <v>0</v>
      </c>
      <c r="D19" s="121">
        <f t="shared" si="1"/>
        <v>0</v>
      </c>
      <c r="E19" s="122"/>
      <c r="F19" s="122"/>
      <c r="G19" s="123">
        <f>+D19+E19-F19</f>
        <v>0</v>
      </c>
      <c r="H19" s="123">
        <f>+E19+F19-G19</f>
        <v>0</v>
      </c>
      <c r="I19" s="124">
        <v>0</v>
      </c>
      <c r="J19" s="124">
        <v>0</v>
      </c>
    </row>
    <row r="20" spans="1:11" s="125" customFormat="1" ht="17.25" customHeight="1" x14ac:dyDescent="0.3">
      <c r="A20" s="48" t="s">
        <v>85</v>
      </c>
      <c r="B20" s="128">
        <v>386079.76</v>
      </c>
      <c r="C20" s="120">
        <v>0</v>
      </c>
      <c r="D20" s="121">
        <f>+B20+C20</f>
        <v>386079.76</v>
      </c>
      <c r="E20" s="122"/>
      <c r="F20" s="122"/>
      <c r="G20" s="123">
        <f>+D20+E20-F20</f>
        <v>386079.76</v>
      </c>
      <c r="H20" s="123">
        <v>279136</v>
      </c>
      <c r="I20" s="124">
        <v>0</v>
      </c>
      <c r="J20" s="124">
        <v>513718</v>
      </c>
    </row>
    <row r="21" spans="1:11" ht="17.25" customHeight="1" x14ac:dyDescent="0.3">
      <c r="A21" s="132" t="s">
        <v>86</v>
      </c>
      <c r="B21" s="133">
        <f>B4+B8+B16+B17+B18+B19+B20</f>
        <v>581851830.01999998</v>
      </c>
      <c r="C21" s="134">
        <f>C4+C8+C16+C17+C18+C19+C20</f>
        <v>1302321</v>
      </c>
      <c r="D21" s="135">
        <f>+B21+C21</f>
        <v>583154151.01999998</v>
      </c>
      <c r="E21" s="136">
        <f>SUM(E4:E20)</f>
        <v>12094.83</v>
      </c>
      <c r="F21" s="136">
        <f>SUM(F4:F20)</f>
        <v>1085748.94</v>
      </c>
      <c r="G21" s="137">
        <f>+D21-E21-F21</f>
        <v>582056307.24999988</v>
      </c>
      <c r="H21" s="137">
        <v>555032890</v>
      </c>
      <c r="I21" s="138">
        <v>530070921.03999996</v>
      </c>
      <c r="J21" s="138">
        <v>552016366</v>
      </c>
    </row>
    <row r="22" spans="1:11" ht="17.25" customHeight="1" x14ac:dyDescent="0.3">
      <c r="A22" s="15" t="s">
        <v>87</v>
      </c>
      <c r="B22" s="139"/>
      <c r="C22" s="140"/>
      <c r="D22" s="141">
        <f t="shared" si="1"/>
        <v>0</v>
      </c>
      <c r="E22" s="142"/>
      <c r="F22" s="142"/>
      <c r="G22" s="143">
        <f>+D22+E22-F22</f>
        <v>0</v>
      </c>
      <c r="H22" s="143">
        <f>+E22+F22-G22</f>
        <v>0</v>
      </c>
      <c r="I22" s="144">
        <v>0</v>
      </c>
      <c r="J22" s="144">
        <v>0</v>
      </c>
    </row>
    <row r="23" spans="1:11" s="125" customFormat="1" ht="17.25" customHeight="1" x14ac:dyDescent="0.3">
      <c r="A23" s="48" t="s">
        <v>88</v>
      </c>
      <c r="B23" s="45">
        <f>B24+B30</f>
        <v>288316400.50999999</v>
      </c>
      <c r="C23" s="87">
        <v>383142</v>
      </c>
      <c r="D23" s="121">
        <f t="shared" si="1"/>
        <v>288699542.50999999</v>
      </c>
      <c r="E23" s="122"/>
      <c r="F23" s="122"/>
      <c r="G23" s="145">
        <f t="shared" ref="G23:H51" si="2">+D23-E23-F23</f>
        <v>288699542.50999999</v>
      </c>
      <c r="H23" s="145">
        <v>268813952</v>
      </c>
      <c r="I23" s="146">
        <v>254547178.16000003</v>
      </c>
      <c r="J23" s="146">
        <v>270749949</v>
      </c>
    </row>
    <row r="24" spans="1:11" s="125" customFormat="1" ht="17.25" customHeight="1" x14ac:dyDescent="0.3">
      <c r="A24" s="48" t="s">
        <v>89</v>
      </c>
      <c r="B24" s="45">
        <f>B25+B26+B27+B28+B29</f>
        <v>211521377.54999998</v>
      </c>
      <c r="C24" s="120">
        <f>C25+C26+C27+C28+C29</f>
        <v>0</v>
      </c>
      <c r="D24" s="121">
        <f t="shared" si="1"/>
        <v>211521377.54999998</v>
      </c>
      <c r="E24" s="122"/>
      <c r="F24" s="122"/>
      <c r="G24" s="145">
        <f t="shared" si="2"/>
        <v>211521377.54999998</v>
      </c>
      <c r="H24" s="145">
        <v>195155200</v>
      </c>
      <c r="I24" s="146">
        <v>183576670.23000002</v>
      </c>
      <c r="J24" s="146">
        <v>197093922</v>
      </c>
    </row>
    <row r="25" spans="1:11" s="125" customFormat="1" ht="17.25" hidden="1" customHeight="1" x14ac:dyDescent="0.3">
      <c r="A25" s="48" t="s">
        <v>90</v>
      </c>
      <c r="B25" s="126">
        <v>182067078.28999999</v>
      </c>
      <c r="C25" s="85"/>
      <c r="D25" s="121">
        <f t="shared" si="1"/>
        <v>182067078.28999999</v>
      </c>
      <c r="E25" s="122"/>
      <c r="F25" s="122"/>
      <c r="G25" s="145">
        <f t="shared" si="2"/>
        <v>182067078.28999999</v>
      </c>
      <c r="H25" s="145">
        <f t="shared" si="2"/>
        <v>-182067078.28999999</v>
      </c>
      <c r="I25" s="146">
        <v>157692033.81999999</v>
      </c>
      <c r="J25" s="146">
        <v>170753841</v>
      </c>
    </row>
    <row r="26" spans="1:11" s="125" customFormat="1" ht="17.25" hidden="1" customHeight="1" x14ac:dyDescent="0.3">
      <c r="A26" s="48" t="s">
        <v>91</v>
      </c>
      <c r="B26" s="126">
        <v>22778292.559999999</v>
      </c>
      <c r="C26" s="85"/>
      <c r="D26" s="121">
        <f t="shared" si="1"/>
        <v>22778292.559999999</v>
      </c>
      <c r="E26" s="122"/>
      <c r="F26" s="122"/>
      <c r="G26" s="145">
        <f t="shared" si="2"/>
        <v>22778292.559999999</v>
      </c>
      <c r="H26" s="145">
        <f t="shared" si="2"/>
        <v>-22778292.559999999</v>
      </c>
      <c r="I26" s="146">
        <v>21021503.859999999</v>
      </c>
      <c r="J26" s="146">
        <v>20575409</v>
      </c>
    </row>
    <row r="27" spans="1:11" s="125" customFormat="1" ht="17.25" hidden="1" customHeight="1" x14ac:dyDescent="0.3">
      <c r="A27" s="48" t="s">
        <v>92</v>
      </c>
      <c r="B27" s="126">
        <v>2194358.0099999998</v>
      </c>
      <c r="C27" s="85"/>
      <c r="D27" s="121">
        <f t="shared" si="1"/>
        <v>2194358.0099999998</v>
      </c>
      <c r="E27" s="122"/>
      <c r="F27" s="122"/>
      <c r="G27" s="145">
        <f t="shared" si="2"/>
        <v>2194358.0099999998</v>
      </c>
      <c r="H27" s="145">
        <f t="shared" si="2"/>
        <v>-2194358.0099999998</v>
      </c>
      <c r="I27" s="146">
        <v>1695903.66</v>
      </c>
      <c r="J27" s="146">
        <v>1732627</v>
      </c>
    </row>
    <row r="28" spans="1:11" s="125" customFormat="1" ht="17.25" hidden="1" customHeight="1" x14ac:dyDescent="0.3">
      <c r="A28" s="48" t="s">
        <v>93</v>
      </c>
      <c r="B28" s="126">
        <v>951268.68</v>
      </c>
      <c r="C28" s="85"/>
      <c r="D28" s="121">
        <f t="shared" si="1"/>
        <v>951268.68</v>
      </c>
      <c r="E28" s="122"/>
      <c r="F28" s="122"/>
      <c r="G28" s="145">
        <f t="shared" si="2"/>
        <v>951268.68</v>
      </c>
      <c r="H28" s="145">
        <f t="shared" si="2"/>
        <v>-951268.68</v>
      </c>
      <c r="I28" s="146">
        <v>1137855.58</v>
      </c>
      <c r="J28" s="146">
        <v>1078921</v>
      </c>
    </row>
    <row r="29" spans="1:11" s="125" customFormat="1" ht="17.25" hidden="1" customHeight="1" x14ac:dyDescent="0.3">
      <c r="A29" s="48" t="s">
        <v>94</v>
      </c>
      <c r="B29" s="126">
        <v>3530380.01</v>
      </c>
      <c r="C29" s="85"/>
      <c r="D29" s="121">
        <f t="shared" si="1"/>
        <v>3530380.01</v>
      </c>
      <c r="E29" s="122"/>
      <c r="F29" s="122"/>
      <c r="G29" s="145">
        <f t="shared" si="2"/>
        <v>3530380.01</v>
      </c>
      <c r="H29" s="145">
        <f t="shared" si="2"/>
        <v>-3530380.01</v>
      </c>
      <c r="I29" s="146">
        <v>2029373.31</v>
      </c>
      <c r="J29" s="146">
        <v>2953124</v>
      </c>
    </row>
    <row r="30" spans="1:11" s="125" customFormat="1" ht="17.25" customHeight="1" x14ac:dyDescent="0.3">
      <c r="A30" s="48" t="s">
        <v>95</v>
      </c>
      <c r="B30" s="126">
        <f>75391007.96+1404015</f>
        <v>76795022.959999993</v>
      </c>
      <c r="C30" s="120"/>
      <c r="D30" s="121">
        <f t="shared" si="1"/>
        <v>76795022.959999993</v>
      </c>
      <c r="E30" s="122"/>
      <c r="F30" s="122"/>
      <c r="G30" s="145">
        <f t="shared" si="2"/>
        <v>76795022.959999993</v>
      </c>
      <c r="H30" s="145">
        <v>73292007</v>
      </c>
      <c r="I30" s="146">
        <v>70499628.930000007</v>
      </c>
      <c r="J30" s="146">
        <v>73209593</v>
      </c>
    </row>
    <row r="31" spans="1:11" s="125" customFormat="1" ht="17.25" customHeight="1" x14ac:dyDescent="0.3">
      <c r="A31" s="48" t="s">
        <v>96</v>
      </c>
      <c r="B31" s="86">
        <f>B32+B33+B34+B35+B36+B37+B38+B39+B40+B41+B42+B43</f>
        <v>217990059.18000001</v>
      </c>
      <c r="C31" s="87">
        <f>17764+694628+19274</f>
        <v>731666</v>
      </c>
      <c r="D31" s="121">
        <f t="shared" si="1"/>
        <v>218721725.18000001</v>
      </c>
      <c r="E31" s="122">
        <v>1085748.94</v>
      </c>
      <c r="F31" s="129">
        <v>12094.83</v>
      </c>
      <c r="G31" s="145">
        <f t="shared" si="2"/>
        <v>217623881.41</v>
      </c>
      <c r="H31" s="145">
        <v>190810518</v>
      </c>
      <c r="I31" s="146">
        <v>183878398.08999997</v>
      </c>
      <c r="J31" s="146">
        <v>198164251</v>
      </c>
    </row>
    <row r="32" spans="1:11" s="125" customFormat="1" ht="17.25" hidden="1" customHeight="1" x14ac:dyDescent="0.3">
      <c r="A32" s="48" t="s">
        <v>97</v>
      </c>
      <c r="B32" s="126">
        <v>79141842.329999998</v>
      </c>
      <c r="C32" s="85"/>
      <c r="D32" s="121">
        <f t="shared" si="1"/>
        <v>79141842.329999998</v>
      </c>
      <c r="E32" s="122"/>
      <c r="F32" s="122"/>
      <c r="G32" s="145">
        <f t="shared" si="2"/>
        <v>79141842.329999998</v>
      </c>
      <c r="H32" s="145">
        <f t="shared" si="2"/>
        <v>-79141842.329999998</v>
      </c>
      <c r="I32" s="146">
        <v>63700255.829999998</v>
      </c>
      <c r="J32" s="146">
        <v>66045640</v>
      </c>
    </row>
    <row r="33" spans="1:10" s="125" customFormat="1" ht="17.25" hidden="1" customHeight="1" x14ac:dyDescent="0.3">
      <c r="A33" s="48" t="s">
        <v>98</v>
      </c>
      <c r="B33" s="126">
        <v>22815274.600000001</v>
      </c>
      <c r="C33" s="85"/>
      <c r="D33" s="121">
        <f t="shared" si="1"/>
        <v>22815274.600000001</v>
      </c>
      <c r="E33" s="122"/>
      <c r="F33" s="122"/>
      <c r="G33" s="145">
        <f t="shared" si="2"/>
        <v>22815274.600000001</v>
      </c>
      <c r="H33" s="145">
        <f t="shared" si="2"/>
        <v>-22815274.600000001</v>
      </c>
      <c r="I33" s="146">
        <v>19472289.210000001</v>
      </c>
      <c r="J33" s="146">
        <v>21650694</v>
      </c>
    </row>
    <row r="34" spans="1:10" s="125" customFormat="1" ht="17.25" hidden="1" customHeight="1" x14ac:dyDescent="0.3">
      <c r="A34" s="59" t="s">
        <v>99</v>
      </c>
      <c r="B34" s="126">
        <v>1765722.67</v>
      </c>
      <c r="C34" s="85"/>
      <c r="D34" s="121">
        <f t="shared" si="1"/>
        <v>1765722.67</v>
      </c>
      <c r="E34" s="122"/>
      <c r="F34" s="122"/>
      <c r="G34" s="145">
        <f t="shared" si="2"/>
        <v>1765722.67</v>
      </c>
      <c r="H34" s="145">
        <f t="shared" si="2"/>
        <v>-1765722.67</v>
      </c>
      <c r="I34" s="146">
        <v>513728.55</v>
      </c>
      <c r="J34" s="146">
        <v>298832</v>
      </c>
    </row>
    <row r="35" spans="1:10" s="125" customFormat="1" ht="17.25" hidden="1" customHeight="1" x14ac:dyDescent="0.3">
      <c r="A35" s="48" t="s">
        <v>100</v>
      </c>
      <c r="B35" s="126">
        <v>6692056.1600000001</v>
      </c>
      <c r="C35" s="85"/>
      <c r="D35" s="121">
        <f t="shared" si="1"/>
        <v>6692056.1600000001</v>
      </c>
      <c r="E35" s="122"/>
      <c r="F35" s="122"/>
      <c r="G35" s="145">
        <f t="shared" si="2"/>
        <v>6692056.1600000001</v>
      </c>
      <c r="H35" s="145">
        <f t="shared" si="2"/>
        <v>-6692056.1600000001</v>
      </c>
      <c r="I35" s="146">
        <v>7618265.4800000004</v>
      </c>
      <c r="J35" s="146">
        <v>15821865</v>
      </c>
    </row>
    <row r="36" spans="1:10" s="125" customFormat="1" ht="17.25" hidden="1" customHeight="1" x14ac:dyDescent="0.3">
      <c r="A36" s="48" t="s">
        <v>101</v>
      </c>
      <c r="B36" s="126">
        <v>10562651.369999999</v>
      </c>
      <c r="C36" s="85"/>
      <c r="D36" s="121">
        <f t="shared" si="1"/>
        <v>10562651.369999999</v>
      </c>
      <c r="E36" s="122"/>
      <c r="F36" s="122"/>
      <c r="G36" s="145">
        <f t="shared" si="2"/>
        <v>10562651.369999999</v>
      </c>
      <c r="H36" s="145">
        <f t="shared" si="2"/>
        <v>-10562651.369999999</v>
      </c>
      <c r="I36" s="146">
        <v>8760385.7899999991</v>
      </c>
      <c r="J36" s="146">
        <v>9579548</v>
      </c>
    </row>
    <row r="37" spans="1:10" s="125" customFormat="1" ht="17.25" hidden="1" customHeight="1" x14ac:dyDescent="0.3">
      <c r="A37" s="48" t="s">
        <v>102</v>
      </c>
      <c r="B37" s="126">
        <v>0</v>
      </c>
      <c r="C37" s="85"/>
      <c r="D37" s="121">
        <f t="shared" si="1"/>
        <v>0</v>
      </c>
      <c r="E37" s="122"/>
      <c r="F37" s="122"/>
      <c r="G37" s="145">
        <f t="shared" si="2"/>
        <v>0</v>
      </c>
      <c r="H37" s="145">
        <f t="shared" si="2"/>
        <v>0</v>
      </c>
      <c r="I37" s="146">
        <v>0</v>
      </c>
      <c r="J37" s="146">
        <v>0</v>
      </c>
    </row>
    <row r="38" spans="1:10" s="125" customFormat="1" ht="17.25" hidden="1" customHeight="1" x14ac:dyDescent="0.3">
      <c r="A38" s="48" t="s">
        <v>103</v>
      </c>
      <c r="B38" s="126">
        <v>6869337.2000000002</v>
      </c>
      <c r="C38" s="85"/>
      <c r="D38" s="121">
        <f t="shared" si="1"/>
        <v>6869337.2000000002</v>
      </c>
      <c r="E38" s="122"/>
      <c r="F38" s="122"/>
      <c r="G38" s="145">
        <f t="shared" si="2"/>
        <v>6869337.2000000002</v>
      </c>
      <c r="H38" s="145">
        <f t="shared" si="2"/>
        <v>-6869337.2000000002</v>
      </c>
      <c r="I38" s="146">
        <v>4203697.5999999996</v>
      </c>
      <c r="J38" s="146">
        <v>5208627</v>
      </c>
    </row>
    <row r="39" spans="1:10" s="125" customFormat="1" ht="17.25" hidden="1" customHeight="1" x14ac:dyDescent="0.3">
      <c r="A39" s="48" t="s">
        <v>104</v>
      </c>
      <c r="B39" s="126">
        <v>69937724</v>
      </c>
      <c r="C39" s="85"/>
      <c r="D39" s="121">
        <f t="shared" si="1"/>
        <v>69937724</v>
      </c>
      <c r="E39" s="122"/>
      <c r="F39" s="122"/>
      <c r="G39" s="145">
        <f t="shared" si="2"/>
        <v>69937724</v>
      </c>
      <c r="H39" s="145">
        <f t="shared" si="2"/>
        <v>-69937724</v>
      </c>
      <c r="I39" s="146">
        <v>62518495.869999997</v>
      </c>
      <c r="J39" s="146">
        <v>64086574</v>
      </c>
    </row>
    <row r="40" spans="1:10" s="125" customFormat="1" ht="17.25" hidden="1" customHeight="1" x14ac:dyDescent="0.3">
      <c r="A40" s="48" t="s">
        <v>105</v>
      </c>
      <c r="B40" s="126">
        <v>3276055.98</v>
      </c>
      <c r="C40" s="85"/>
      <c r="D40" s="121">
        <f t="shared" si="1"/>
        <v>3276055.98</v>
      </c>
      <c r="E40" s="122"/>
      <c r="F40" s="122"/>
      <c r="G40" s="145">
        <f t="shared" si="2"/>
        <v>3276055.98</v>
      </c>
      <c r="H40" s="145">
        <f t="shared" si="2"/>
        <v>-3276055.98</v>
      </c>
      <c r="I40" s="146">
        <v>2218451.23</v>
      </c>
      <c r="J40" s="146">
        <v>2926003</v>
      </c>
    </row>
    <row r="41" spans="1:10" s="125" customFormat="1" ht="17.25" hidden="1" customHeight="1" x14ac:dyDescent="0.3">
      <c r="A41" s="48" t="s">
        <v>106</v>
      </c>
      <c r="B41" s="126">
        <v>0</v>
      </c>
      <c r="C41" s="85"/>
      <c r="D41" s="121">
        <f t="shared" si="1"/>
        <v>0</v>
      </c>
      <c r="E41" s="122"/>
      <c r="F41" s="122"/>
      <c r="G41" s="145">
        <f t="shared" si="2"/>
        <v>0</v>
      </c>
      <c r="H41" s="145">
        <f t="shared" si="2"/>
        <v>0</v>
      </c>
      <c r="I41" s="146">
        <v>0</v>
      </c>
      <c r="J41" s="146">
        <v>0</v>
      </c>
    </row>
    <row r="42" spans="1:10" s="125" customFormat="1" ht="17.25" hidden="1" customHeight="1" x14ac:dyDescent="0.3">
      <c r="A42" s="48" t="s">
        <v>107</v>
      </c>
      <c r="B42" s="126">
        <v>10224324.060000001</v>
      </c>
      <c r="C42" s="85"/>
      <c r="D42" s="121">
        <f t="shared" si="1"/>
        <v>10224324.060000001</v>
      </c>
      <c r="E42" s="122"/>
      <c r="F42" s="122"/>
      <c r="G42" s="145">
        <f t="shared" si="2"/>
        <v>10224324.060000001</v>
      </c>
      <c r="H42" s="145">
        <f t="shared" si="2"/>
        <v>-10224324.060000001</v>
      </c>
      <c r="I42" s="146">
        <v>7598588.3700000001</v>
      </c>
      <c r="J42" s="146">
        <v>6443063</v>
      </c>
    </row>
    <row r="43" spans="1:10" s="125" customFormat="1" ht="17.25" hidden="1" customHeight="1" x14ac:dyDescent="0.3">
      <c r="A43" s="48" t="s">
        <v>108</v>
      </c>
      <c r="B43" s="126">
        <v>6705070.8099999996</v>
      </c>
      <c r="C43" s="85"/>
      <c r="D43" s="121">
        <f t="shared" si="1"/>
        <v>6705070.8099999996</v>
      </c>
      <c r="E43" s="122"/>
      <c r="F43" s="122"/>
      <c r="G43" s="145">
        <f t="shared" si="2"/>
        <v>6705070.8099999996</v>
      </c>
      <c r="H43" s="145">
        <f t="shared" si="2"/>
        <v>-6705070.8099999996</v>
      </c>
      <c r="I43" s="146">
        <v>7441963.1600000001</v>
      </c>
      <c r="J43" s="146">
        <v>6009965</v>
      </c>
    </row>
    <row r="44" spans="1:10" s="125" customFormat="1" ht="17.25" customHeight="1" x14ac:dyDescent="0.3">
      <c r="A44" s="48" t="s">
        <v>109</v>
      </c>
      <c r="B44" s="45">
        <f>B45+B46+B47+B48</f>
        <v>23577251.68</v>
      </c>
      <c r="C44" s="87">
        <f>7648+34622</f>
        <v>42270</v>
      </c>
      <c r="D44" s="121">
        <f t="shared" si="1"/>
        <v>23619521.68</v>
      </c>
      <c r="E44" s="122"/>
      <c r="F44" s="122"/>
      <c r="G44" s="145">
        <f t="shared" si="2"/>
        <v>23619521.68</v>
      </c>
      <c r="H44" s="145">
        <v>23534073</v>
      </c>
      <c r="I44" s="146">
        <v>22406633.130000003</v>
      </c>
      <c r="J44" s="146">
        <v>23643327</v>
      </c>
    </row>
    <row r="45" spans="1:10" s="125" customFormat="1" ht="17.25" hidden="1" customHeight="1" x14ac:dyDescent="0.3">
      <c r="A45" s="48" t="s">
        <v>110</v>
      </c>
      <c r="B45" s="126">
        <v>623831.06999999995</v>
      </c>
      <c r="C45" s="85"/>
      <c r="D45" s="121">
        <f t="shared" si="1"/>
        <v>623831.06999999995</v>
      </c>
      <c r="E45" s="122"/>
      <c r="F45" s="122"/>
      <c r="G45" s="145">
        <f t="shared" si="2"/>
        <v>623831.06999999995</v>
      </c>
      <c r="H45" s="145">
        <f t="shared" si="2"/>
        <v>-623831.06999999995</v>
      </c>
      <c r="I45" s="146">
        <v>237384.17</v>
      </c>
      <c r="J45" s="146">
        <v>371270</v>
      </c>
    </row>
    <row r="46" spans="1:10" s="125" customFormat="1" ht="17.25" hidden="1" customHeight="1" x14ac:dyDescent="0.3">
      <c r="A46" s="48" t="s">
        <v>111</v>
      </c>
      <c r="B46" s="126">
        <v>22953420.609999999</v>
      </c>
      <c r="C46" s="85"/>
      <c r="D46" s="121">
        <f t="shared" si="1"/>
        <v>22953420.609999999</v>
      </c>
      <c r="E46" s="122"/>
      <c r="F46" s="122"/>
      <c r="G46" s="145">
        <f t="shared" si="2"/>
        <v>22953420.609999999</v>
      </c>
      <c r="H46" s="145">
        <f t="shared" si="2"/>
        <v>-22953420.609999999</v>
      </c>
      <c r="I46" s="146">
        <v>22082568.960000001</v>
      </c>
      <c r="J46" s="146">
        <v>23193200</v>
      </c>
    </row>
    <row r="47" spans="1:10" s="125" customFormat="1" ht="17.25" hidden="1" customHeight="1" x14ac:dyDescent="0.3">
      <c r="A47" s="48" t="s">
        <v>112</v>
      </c>
      <c r="B47" s="126">
        <v>0</v>
      </c>
      <c r="C47" s="85"/>
      <c r="D47" s="121">
        <f t="shared" si="1"/>
        <v>0</v>
      </c>
      <c r="E47" s="122"/>
      <c r="F47" s="122"/>
      <c r="G47" s="145">
        <f t="shared" si="2"/>
        <v>0</v>
      </c>
      <c r="H47" s="145">
        <f t="shared" si="2"/>
        <v>0</v>
      </c>
      <c r="I47" s="146">
        <v>0</v>
      </c>
      <c r="J47" s="146">
        <v>0</v>
      </c>
    </row>
    <row r="48" spans="1:10" s="125" customFormat="1" ht="17.25" hidden="1" customHeight="1" x14ac:dyDescent="0.3">
      <c r="A48" s="48" t="s">
        <v>113</v>
      </c>
      <c r="B48" s="126">
        <v>0</v>
      </c>
      <c r="C48" s="85"/>
      <c r="D48" s="121">
        <f t="shared" si="1"/>
        <v>0</v>
      </c>
      <c r="E48" s="122"/>
      <c r="F48" s="122"/>
      <c r="G48" s="145">
        <f t="shared" si="2"/>
        <v>0</v>
      </c>
      <c r="H48" s="145">
        <f t="shared" si="2"/>
        <v>0</v>
      </c>
      <c r="I48" s="146">
        <v>0</v>
      </c>
      <c r="J48" s="146">
        <v>0</v>
      </c>
    </row>
    <row r="49" spans="1:13" s="125" customFormat="1" ht="17.25" customHeight="1" x14ac:dyDescent="0.3">
      <c r="A49" s="48" t="s">
        <v>114</v>
      </c>
      <c r="B49" s="128">
        <v>13835595</v>
      </c>
      <c r="C49" s="85">
        <v>23000</v>
      </c>
      <c r="D49" s="121">
        <f t="shared" si="1"/>
        <v>13858595</v>
      </c>
      <c r="E49" s="122"/>
      <c r="F49" s="122"/>
      <c r="G49" s="145">
        <f t="shared" si="2"/>
        <v>13858595</v>
      </c>
      <c r="H49" s="145">
        <v>16421717</v>
      </c>
      <c r="I49" s="146">
        <v>26335278.77</v>
      </c>
      <c r="J49" s="146">
        <v>26563370</v>
      </c>
      <c r="K49" s="130"/>
    </row>
    <row r="50" spans="1:13" s="125" customFormat="1" ht="17.25" customHeight="1" x14ac:dyDescent="0.3">
      <c r="A50" s="48" t="s">
        <v>115</v>
      </c>
      <c r="B50" s="128">
        <v>1661031</v>
      </c>
      <c r="C50" s="85">
        <v>67626</v>
      </c>
      <c r="D50" s="121">
        <f t="shared" si="1"/>
        <v>1728657</v>
      </c>
      <c r="E50" s="122"/>
      <c r="F50" s="122"/>
      <c r="G50" s="145">
        <f t="shared" si="2"/>
        <v>1728657</v>
      </c>
      <c r="H50" s="145">
        <v>1880303</v>
      </c>
      <c r="I50" s="146">
        <v>1400261.86</v>
      </c>
      <c r="J50" s="146">
        <v>1510006</v>
      </c>
    </row>
    <row r="51" spans="1:13" ht="17.25" customHeight="1" x14ac:dyDescent="0.3">
      <c r="A51" s="132" t="s">
        <v>116</v>
      </c>
      <c r="B51" s="133">
        <f>B23+B31+B44+B49+B50</f>
        <v>545380337.37</v>
      </c>
      <c r="C51" s="134">
        <f>C23+C31+C44+C49+C50</f>
        <v>1247704</v>
      </c>
      <c r="D51" s="135">
        <f>+B51+C51</f>
        <v>546628041.37</v>
      </c>
      <c r="E51" s="136">
        <f>SUM(E23:E50)</f>
        <v>1085748.94</v>
      </c>
      <c r="F51" s="136">
        <f>SUM(F23:F50)</f>
        <v>12094.83</v>
      </c>
      <c r="G51" s="137">
        <f t="shared" si="2"/>
        <v>545530197.5999999</v>
      </c>
      <c r="H51" s="137">
        <v>501460564</v>
      </c>
      <c r="I51" s="138">
        <v>488567750.00999999</v>
      </c>
      <c r="J51" s="138">
        <v>520630903</v>
      </c>
      <c r="K51" s="147"/>
      <c r="L51" s="147"/>
      <c r="M51" s="147"/>
    </row>
    <row r="52" spans="1:13" ht="17.25" customHeight="1" x14ac:dyDescent="0.3">
      <c r="A52" s="148" t="s">
        <v>117</v>
      </c>
      <c r="B52" s="133">
        <f>B21-B51</f>
        <v>36471492.649999976</v>
      </c>
      <c r="C52" s="134">
        <f>C21-C51</f>
        <v>54617</v>
      </c>
      <c r="D52" s="135">
        <f>+B52+C52</f>
        <v>36526109.649999976</v>
      </c>
      <c r="E52" s="136">
        <f>E21-E51</f>
        <v>-1073654.1099999999</v>
      </c>
      <c r="F52" s="136">
        <f>F21-F51</f>
        <v>1073654.1099999999</v>
      </c>
      <c r="G52" s="137">
        <f>+G21-G51</f>
        <v>36526109.649999976</v>
      </c>
      <c r="H52" s="137">
        <f>+H21-H51</f>
        <v>53572326</v>
      </c>
      <c r="I52" s="138">
        <v>41503171.029999971</v>
      </c>
      <c r="J52" s="138">
        <v>31385463</v>
      </c>
      <c r="K52" s="147"/>
    </row>
    <row r="53" spans="1:13" s="125" customFormat="1" ht="17.25" customHeight="1" x14ac:dyDescent="0.3">
      <c r="A53" s="15" t="s">
        <v>118</v>
      </c>
      <c r="B53" s="149">
        <f>+B54+B55+B56</f>
        <v>20367.900000000009</v>
      </c>
      <c r="C53" s="150">
        <f>+C54+C55+C56</f>
        <v>33</v>
      </c>
      <c r="D53" s="151">
        <f t="shared" si="1"/>
        <v>20400.900000000009</v>
      </c>
      <c r="E53" s="152"/>
      <c r="F53" s="152"/>
      <c r="G53" s="153">
        <f t="shared" ref="G53:H62" si="3">+D53+E53-F53</f>
        <v>20400.900000000009</v>
      </c>
      <c r="H53" s="153">
        <v>-124884</v>
      </c>
      <c r="I53" s="154">
        <v>-427106.1</v>
      </c>
      <c r="J53" s="154">
        <v>-125654</v>
      </c>
      <c r="K53" s="130"/>
    </row>
    <row r="54" spans="1:13" s="125" customFormat="1" ht="17.25" customHeight="1" x14ac:dyDescent="0.3">
      <c r="A54" s="48" t="s">
        <v>119</v>
      </c>
      <c r="B54" s="155">
        <v>142043.35</v>
      </c>
      <c r="C54" s="120">
        <v>42</v>
      </c>
      <c r="D54" s="121">
        <f t="shared" si="1"/>
        <v>142085.35</v>
      </c>
      <c r="E54" s="122"/>
      <c r="F54" s="122"/>
      <c r="G54" s="156">
        <f t="shared" si="3"/>
        <v>142085.35</v>
      </c>
      <c r="H54" s="156">
        <v>17224</v>
      </c>
      <c r="I54" s="157">
        <v>11314.96</v>
      </c>
      <c r="J54" s="157">
        <v>20455</v>
      </c>
    </row>
    <row r="55" spans="1:13" s="125" customFormat="1" ht="17.25" customHeight="1" x14ac:dyDescent="0.3">
      <c r="A55" s="48" t="s">
        <v>147</v>
      </c>
      <c r="B55" s="155">
        <v>-114335.78</v>
      </c>
      <c r="C55" s="120">
        <v>-9</v>
      </c>
      <c r="D55" s="121">
        <f t="shared" si="1"/>
        <v>-114344.78</v>
      </c>
      <c r="E55" s="122"/>
      <c r="F55" s="122"/>
      <c r="G55" s="156">
        <f t="shared" si="3"/>
        <v>-114344.78</v>
      </c>
      <c r="H55" s="156">
        <v>-135686</v>
      </c>
      <c r="I55" s="157">
        <v>-436968.69</v>
      </c>
      <c r="J55" s="157">
        <v>-143694</v>
      </c>
    </row>
    <row r="56" spans="1:13" s="125" customFormat="1" ht="17.25" customHeight="1" x14ac:dyDescent="0.3">
      <c r="A56" s="48" t="s">
        <v>120</v>
      </c>
      <c r="B56" s="155">
        <v>-7339.67</v>
      </c>
      <c r="C56" s="120"/>
      <c r="D56" s="121">
        <f t="shared" si="1"/>
        <v>-7339.67</v>
      </c>
      <c r="E56" s="122"/>
      <c r="F56" s="122"/>
      <c r="G56" s="156">
        <f t="shared" si="3"/>
        <v>-7339.67</v>
      </c>
      <c r="H56" s="156">
        <v>-6421</v>
      </c>
      <c r="I56" s="157">
        <v>-1452.37</v>
      </c>
      <c r="J56" s="157">
        <v>-2415</v>
      </c>
    </row>
    <row r="57" spans="1:13" s="125" customFormat="1" ht="17.25" customHeight="1" x14ac:dyDescent="0.3">
      <c r="A57" s="15" t="s">
        <v>121</v>
      </c>
      <c r="B57" s="158">
        <f>B58+B59</f>
        <v>-1131.96</v>
      </c>
      <c r="C57" s="159">
        <v>0</v>
      </c>
      <c r="D57" s="151">
        <f t="shared" si="1"/>
        <v>-1131.96</v>
      </c>
      <c r="E57" s="152"/>
      <c r="F57" s="152"/>
      <c r="G57" s="153">
        <f t="shared" si="3"/>
        <v>-1131.96</v>
      </c>
      <c r="H57" s="153">
        <v>9612</v>
      </c>
      <c r="I57" s="154">
        <v>-10451.18</v>
      </c>
      <c r="J57" s="154">
        <v>17468</v>
      </c>
    </row>
    <row r="58" spans="1:13" s="125" customFormat="1" ht="17.25" customHeight="1" x14ac:dyDescent="0.3">
      <c r="A58" s="48" t="s">
        <v>122</v>
      </c>
      <c r="B58" s="155">
        <v>5000</v>
      </c>
      <c r="C58" s="120">
        <v>0</v>
      </c>
      <c r="D58" s="121">
        <f t="shared" si="1"/>
        <v>5000</v>
      </c>
      <c r="E58" s="122"/>
      <c r="F58" s="122"/>
      <c r="G58" s="156">
        <f t="shared" si="3"/>
        <v>5000</v>
      </c>
      <c r="H58" s="156">
        <v>9612</v>
      </c>
      <c r="I58" s="157">
        <v>0</v>
      </c>
      <c r="J58" s="157">
        <v>17468</v>
      </c>
    </row>
    <row r="59" spans="1:13" s="125" customFormat="1" ht="17.25" customHeight="1" x14ac:dyDescent="0.3">
      <c r="A59" s="48" t="s">
        <v>123</v>
      </c>
      <c r="B59" s="155">
        <v>-6131.96</v>
      </c>
      <c r="C59" s="120">
        <v>0</v>
      </c>
      <c r="D59" s="121">
        <f t="shared" si="1"/>
        <v>-6131.96</v>
      </c>
      <c r="E59" s="122"/>
      <c r="F59" s="122"/>
      <c r="G59" s="156">
        <f t="shared" si="3"/>
        <v>-6131.96</v>
      </c>
      <c r="H59" s="156">
        <f t="shared" si="3"/>
        <v>6131.96</v>
      </c>
      <c r="I59" s="157">
        <v>-10451.18</v>
      </c>
      <c r="J59" s="157">
        <v>0</v>
      </c>
    </row>
    <row r="60" spans="1:13" s="125" customFormat="1" ht="17.25" customHeight="1" x14ac:dyDescent="0.3">
      <c r="A60" s="15" t="s">
        <v>124</v>
      </c>
      <c r="B60" s="149">
        <f>B61+B62</f>
        <v>15166067.630000001</v>
      </c>
      <c r="C60" s="150">
        <f>C61+C62</f>
        <v>0</v>
      </c>
      <c r="D60" s="151">
        <f t="shared" si="1"/>
        <v>15166067.630000001</v>
      </c>
      <c r="E60" s="152"/>
      <c r="F60" s="152"/>
      <c r="G60" s="153">
        <f t="shared" si="3"/>
        <v>15166067.630000001</v>
      </c>
      <c r="H60" s="153">
        <v>34323523</v>
      </c>
      <c r="I60" s="154">
        <v>20775822.919999998</v>
      </c>
      <c r="J60" s="154">
        <v>13337815</v>
      </c>
    </row>
    <row r="61" spans="1:13" s="125" customFormat="1" ht="17.25" customHeight="1" x14ac:dyDescent="0.3">
      <c r="A61" s="48" t="s">
        <v>125</v>
      </c>
      <c r="B61" s="155">
        <v>15501384</v>
      </c>
      <c r="C61" s="160"/>
      <c r="D61" s="121">
        <f t="shared" si="1"/>
        <v>15501384</v>
      </c>
      <c r="E61" s="122"/>
      <c r="F61" s="122"/>
      <c r="G61" s="156">
        <f t="shared" si="3"/>
        <v>15501384</v>
      </c>
      <c r="H61" s="156">
        <v>34678133</v>
      </c>
      <c r="I61" s="157">
        <v>22085746.579999998</v>
      </c>
      <c r="J61" s="157">
        <v>13861089</v>
      </c>
    </row>
    <row r="62" spans="1:13" s="125" customFormat="1" ht="17.25" customHeight="1" x14ac:dyDescent="0.3">
      <c r="A62" s="48" t="s">
        <v>126</v>
      </c>
      <c r="B62" s="155">
        <v>-335316.37</v>
      </c>
      <c r="C62" s="160"/>
      <c r="D62" s="121">
        <f t="shared" si="1"/>
        <v>-335316.37</v>
      </c>
      <c r="E62" s="122"/>
      <c r="F62" s="122"/>
      <c r="G62" s="156">
        <f t="shared" si="3"/>
        <v>-335316.37</v>
      </c>
      <c r="H62" s="156">
        <v>-354610</v>
      </c>
      <c r="I62" s="157">
        <v>-1309923.6599999999</v>
      </c>
      <c r="J62" s="157">
        <v>-523274</v>
      </c>
    </row>
    <row r="63" spans="1:13" s="125" customFormat="1" ht="17.25" customHeight="1" x14ac:dyDescent="0.3">
      <c r="A63" s="48" t="s">
        <v>127</v>
      </c>
      <c r="B63" s="127">
        <f>B52+B53+B57+B60</f>
        <v>51656796.219999976</v>
      </c>
      <c r="C63" s="120">
        <f>C52+C53+C57+C60</f>
        <v>54650</v>
      </c>
      <c r="D63" s="121">
        <f>+B63+C63</f>
        <v>51711446.219999976</v>
      </c>
      <c r="E63" s="122"/>
      <c r="F63" s="122"/>
      <c r="G63" s="156">
        <f>G52+G53+G57+G60</f>
        <v>51711446.219999976</v>
      </c>
      <c r="H63" s="156">
        <v>87780577</v>
      </c>
      <c r="I63" s="157">
        <v>61841436.669999972</v>
      </c>
      <c r="J63" s="157">
        <v>44615092</v>
      </c>
    </row>
    <row r="64" spans="1:13" s="125" customFormat="1" ht="17.25" customHeight="1" x14ac:dyDescent="0.3">
      <c r="A64" s="15" t="s">
        <v>128</v>
      </c>
      <c r="B64" s="158">
        <v>17439499</v>
      </c>
      <c r="C64" s="159">
        <v>31791</v>
      </c>
      <c r="D64" s="151">
        <f t="shared" si="1"/>
        <v>17471290</v>
      </c>
      <c r="E64" s="152"/>
      <c r="F64" s="152"/>
      <c r="G64" s="153">
        <f>+D64+E64-F64</f>
        <v>17471290</v>
      </c>
      <c r="H64" s="153">
        <v>16160883</v>
      </c>
      <c r="I64" s="154">
        <v>15355621.029999999</v>
      </c>
      <c r="J64" s="154">
        <v>16212392</v>
      </c>
    </row>
    <row r="65" spans="1:10" s="168" customFormat="1" ht="17.25" customHeight="1" x14ac:dyDescent="0.3">
      <c r="A65" s="161"/>
      <c r="B65" s="162"/>
      <c r="C65" s="163"/>
      <c r="D65" s="164"/>
      <c r="E65" s="165"/>
      <c r="F65" s="165"/>
      <c r="G65" s="166"/>
      <c r="H65" s="166"/>
      <c r="I65" s="167"/>
      <c r="J65" s="167"/>
    </row>
    <row r="66" spans="1:10" ht="17.25" customHeight="1" thickBot="1" x14ac:dyDescent="0.35">
      <c r="A66" s="169" t="s">
        <v>129</v>
      </c>
      <c r="B66" s="170">
        <f>B63-B64+B65</f>
        <v>34217297.219999976</v>
      </c>
      <c r="C66" s="171">
        <f>C63-C64</f>
        <v>22859</v>
      </c>
      <c r="D66" s="172">
        <f>D63-D64+D65</f>
        <v>34240156.219999976</v>
      </c>
      <c r="E66" s="173">
        <f>+E52+E53+E57+E60+E64</f>
        <v>-1073654.1099999999</v>
      </c>
      <c r="F66" s="173">
        <f>+F52+F53+F57+F60+F64</f>
        <v>1073654.1099999999</v>
      </c>
      <c r="G66" s="174">
        <f>G63-G64+G65</f>
        <v>34240156.219999976</v>
      </c>
      <c r="H66" s="174">
        <f>H63-H64+H65</f>
        <v>71619694</v>
      </c>
      <c r="I66" s="175">
        <v>46485815.639999971</v>
      </c>
      <c r="J66" s="175">
        <v>28402700</v>
      </c>
    </row>
    <row r="67" spans="1:10" x14ac:dyDescent="0.3">
      <c r="B67" s="176"/>
      <c r="G67" s="147"/>
      <c r="H67" s="147"/>
      <c r="I67" s="147">
        <v>0</v>
      </c>
    </row>
    <row r="68" spans="1:10" x14ac:dyDescent="0.3">
      <c r="E68" s="176">
        <f>E18+E31+E63</f>
        <v>1097843.77</v>
      </c>
      <c r="F68" s="176">
        <f>F18+F31+F63</f>
        <v>1097843.77</v>
      </c>
      <c r="I68" s="112">
        <v>341664513.36000001</v>
      </c>
    </row>
  </sheetData>
  <mergeCells count="1">
    <mergeCell ref="A1:J1"/>
  </mergeCells>
  <pageMargins left="0.7" right="0.7" top="0.75" bottom="0.75" header="0.3" footer="0.3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SP 2021</vt:lpstr>
      <vt:lpstr>CE 2021</vt:lpstr>
      <vt:lpstr>'CE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TIZIANA</dc:creator>
  <cp:lastModifiedBy>Administrator</cp:lastModifiedBy>
  <cp:lastPrinted>2022-09-16T08:19:42Z</cp:lastPrinted>
  <dcterms:created xsi:type="dcterms:W3CDTF">2018-07-04T14:52:13Z</dcterms:created>
  <dcterms:modified xsi:type="dcterms:W3CDTF">2022-09-28T13:18:02Z</dcterms:modified>
</cp:coreProperties>
</file>