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Università degli Studi di Milano\CINECA U-GOV\Configurazioni Atenei\Gestione amministrativa\Budget 2023\Documentazione\Documenti da pubblicare\"/>
    </mc:Choice>
  </mc:AlternateContent>
  <bookViews>
    <workbookView xWindow="0" yWindow="0" windowWidth="19200" windowHeight="6765" activeTab="2"/>
  </bookViews>
  <sheets>
    <sheet name="Budget Investimenti Annuale" sheetId="3" r:id="rId1"/>
    <sheet name="Budget Economico Annuale" sheetId="4" r:id="rId2"/>
    <sheet name="Budget Investimenti Pluriennale" sheetId="2" r:id="rId3"/>
    <sheet name="Budget Economico Pluriennale" sheetId="1" r:id="rId4"/>
  </sheets>
  <externalReferences>
    <externalReference r:id="rId5"/>
  </externalReferences>
  <definedNames>
    <definedName name="_xlnm.Print_Area" localSheetId="1">'Budget Economico Annuale'!$A$1:$E$74</definedName>
    <definedName name="_xlnm.Print_Area" localSheetId="3">'Budget Economico Pluriennale'!$A$1:$E$74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B15" i="3" l="1"/>
  <c r="B15" i="2" s="1"/>
  <c r="E16" i="2"/>
  <c r="E17" i="2"/>
  <c r="E18" i="2"/>
  <c r="E19" i="2"/>
  <c r="E20" i="2"/>
  <c r="E15" i="2"/>
  <c r="E9" i="2"/>
  <c r="E10" i="2"/>
  <c r="E8" i="2"/>
  <c r="B9" i="2"/>
  <c r="B10" i="2"/>
  <c r="B8" i="2"/>
  <c r="B16" i="2"/>
  <c r="B17" i="2"/>
  <c r="B18" i="2"/>
  <c r="B19" i="2"/>
  <c r="B20" i="2"/>
  <c r="C73" i="1" l="1"/>
  <c r="E74" i="4"/>
  <c r="E73" i="4"/>
  <c r="E72" i="4"/>
  <c r="C74" i="4"/>
  <c r="D74" i="4"/>
  <c r="E68" i="4"/>
  <c r="E67" i="4"/>
  <c r="E66" i="4"/>
  <c r="E65" i="4" s="1"/>
  <c r="D65" i="4"/>
  <c r="C65" i="4"/>
  <c r="E64" i="4"/>
  <c r="E63" i="4"/>
  <c r="E62" i="4"/>
  <c r="D62" i="4"/>
  <c r="C62" i="4"/>
  <c r="E61" i="4"/>
  <c r="E60" i="4"/>
  <c r="E58" i="4" s="1"/>
  <c r="E59" i="4"/>
  <c r="D58" i="4"/>
  <c r="C58" i="4"/>
  <c r="E51" i="4"/>
  <c r="E50" i="4"/>
  <c r="E49" i="4"/>
  <c r="E48" i="4"/>
  <c r="E47" i="4"/>
  <c r="E46" i="4"/>
  <c r="D45" i="4"/>
  <c r="C45" i="4"/>
  <c r="E45" i="4" s="1"/>
  <c r="E44" i="4"/>
  <c r="E43" i="4"/>
  <c r="E42" i="4"/>
  <c r="E41" i="4"/>
  <c r="E40" i="4"/>
  <c r="E39" i="4"/>
  <c r="E38" i="4"/>
  <c r="E37" i="4"/>
  <c r="E36" i="4"/>
  <c r="E35" i="4"/>
  <c r="E34" i="4"/>
  <c r="C33" i="4"/>
  <c r="E33" i="4" s="1"/>
  <c r="D32" i="4"/>
  <c r="E31" i="4"/>
  <c r="E30" i="4"/>
  <c r="E29" i="4"/>
  <c r="E28" i="4"/>
  <c r="E27" i="4"/>
  <c r="E26" i="4"/>
  <c r="D25" i="4"/>
  <c r="C25" i="4"/>
  <c r="C24" i="4" s="1"/>
  <c r="D24" i="4"/>
  <c r="D53" i="4" s="1"/>
  <c r="E19" i="4"/>
  <c r="E18" i="4"/>
  <c r="E17" i="4"/>
  <c r="E16" i="4"/>
  <c r="E15" i="4"/>
  <c r="E14" i="4"/>
  <c r="E13" i="4"/>
  <c r="E12" i="4"/>
  <c r="E11" i="4"/>
  <c r="E10" i="4"/>
  <c r="E9" i="4"/>
  <c r="E8" i="4"/>
  <c r="C7" i="4"/>
  <c r="E7" i="4" s="1"/>
  <c r="D6" i="4"/>
  <c r="E5" i="4"/>
  <c r="E4" i="4"/>
  <c r="E3" i="4"/>
  <c r="D2" i="4"/>
  <c r="E2" i="4" s="1"/>
  <c r="C2" i="4"/>
  <c r="H22" i="3"/>
  <c r="H20" i="3"/>
  <c r="H19" i="3"/>
  <c r="H18" i="3"/>
  <c r="H17" i="3"/>
  <c r="H16" i="3"/>
  <c r="E13" i="3"/>
  <c r="H14" i="3"/>
  <c r="G13" i="3"/>
  <c r="F13" i="3"/>
  <c r="D13" i="3"/>
  <c r="C13" i="3"/>
  <c r="B13" i="3"/>
  <c r="B24" i="3" s="1"/>
  <c r="H11" i="3"/>
  <c r="H10" i="3"/>
  <c r="H9" i="3"/>
  <c r="H8" i="3"/>
  <c r="H6" i="3" s="1"/>
  <c r="G6" i="3"/>
  <c r="G24" i="3" s="1"/>
  <c r="F6" i="3"/>
  <c r="F24" i="3" s="1"/>
  <c r="E6" i="3"/>
  <c r="D6" i="3"/>
  <c r="D24" i="3" s="1"/>
  <c r="C6" i="3"/>
  <c r="C24" i="3" s="1"/>
  <c r="B6" i="3"/>
  <c r="H78" i="2"/>
  <c r="H76" i="2"/>
  <c r="B76" i="2"/>
  <c r="H75" i="2"/>
  <c r="H74" i="2"/>
  <c r="B74" i="2"/>
  <c r="H73" i="2"/>
  <c r="B73" i="2"/>
  <c r="H72" i="2"/>
  <c r="B72" i="2"/>
  <c r="B69" i="2" s="1"/>
  <c r="H71" i="2"/>
  <c r="B71" i="2"/>
  <c r="H70" i="2"/>
  <c r="H69" i="2" s="1"/>
  <c r="G69" i="2"/>
  <c r="G80" i="2" s="1"/>
  <c r="F69" i="2"/>
  <c r="E69" i="2"/>
  <c r="E80" i="2" s="1"/>
  <c r="D69" i="2"/>
  <c r="C69" i="2"/>
  <c r="C80" i="2" s="1"/>
  <c r="H67" i="2"/>
  <c r="H66" i="2"/>
  <c r="H65" i="2"/>
  <c r="H64" i="2"/>
  <c r="H62" i="2"/>
  <c r="G62" i="2"/>
  <c r="F62" i="2"/>
  <c r="F80" i="2" s="1"/>
  <c r="E62" i="2"/>
  <c r="D62" i="2"/>
  <c r="D80" i="2" s="1"/>
  <c r="C62" i="2"/>
  <c r="B62" i="2"/>
  <c r="G52" i="2"/>
  <c r="H50" i="2"/>
  <c r="H48" i="2"/>
  <c r="B48" i="2"/>
  <c r="B41" i="2" s="1"/>
  <c r="H47" i="2"/>
  <c r="H46" i="2"/>
  <c r="B46" i="2"/>
  <c r="H45" i="2"/>
  <c r="B45" i="2"/>
  <c r="H44" i="2"/>
  <c r="B44" i="2"/>
  <c r="H43" i="2"/>
  <c r="B43" i="2"/>
  <c r="H42" i="2"/>
  <c r="H41" i="2" s="1"/>
  <c r="G41" i="2"/>
  <c r="F41" i="2"/>
  <c r="E41" i="2"/>
  <c r="E52" i="2" s="1"/>
  <c r="D41" i="2"/>
  <c r="C41" i="2"/>
  <c r="C52" i="2" s="1"/>
  <c r="H39" i="2"/>
  <c r="H38" i="2"/>
  <c r="H37" i="2"/>
  <c r="H36" i="2"/>
  <c r="H34" i="2"/>
  <c r="H52" i="2" s="1"/>
  <c r="G34" i="2"/>
  <c r="F34" i="2"/>
  <c r="F52" i="2" s="1"/>
  <c r="E34" i="2"/>
  <c r="D34" i="2"/>
  <c r="D52" i="2" s="1"/>
  <c r="C34" i="2"/>
  <c r="B34" i="2"/>
  <c r="H22" i="2"/>
  <c r="G20" i="2"/>
  <c r="F20" i="2"/>
  <c r="D20" i="2"/>
  <c r="C20" i="2"/>
  <c r="G19" i="2"/>
  <c r="F19" i="2"/>
  <c r="H19" i="2" s="1"/>
  <c r="D19" i="2"/>
  <c r="C19" i="2"/>
  <c r="G18" i="2"/>
  <c r="F18" i="2"/>
  <c r="D18" i="2"/>
  <c r="C18" i="2"/>
  <c r="G17" i="2"/>
  <c r="F17" i="2"/>
  <c r="H17" i="2" s="1"/>
  <c r="D17" i="2"/>
  <c r="C17" i="2"/>
  <c r="G16" i="2"/>
  <c r="F16" i="2"/>
  <c r="D16" i="2"/>
  <c r="C16" i="2"/>
  <c r="G15" i="2"/>
  <c r="F15" i="2"/>
  <c r="H15" i="2" s="1"/>
  <c r="D15" i="2"/>
  <c r="C15" i="2"/>
  <c r="G14" i="2"/>
  <c r="F14" i="2"/>
  <c r="E14" i="2"/>
  <c r="D14" i="2"/>
  <c r="C14" i="2"/>
  <c r="B14" i="2"/>
  <c r="G11" i="2"/>
  <c r="F11" i="2"/>
  <c r="E11" i="2"/>
  <c r="D11" i="2"/>
  <c r="C11" i="2"/>
  <c r="B11" i="2"/>
  <c r="G10" i="2"/>
  <c r="F10" i="2"/>
  <c r="H10" i="2" s="1"/>
  <c r="D10" i="2"/>
  <c r="C10" i="2"/>
  <c r="G9" i="2"/>
  <c r="F9" i="2"/>
  <c r="D9" i="2"/>
  <c r="C9" i="2"/>
  <c r="G8" i="2"/>
  <c r="G6" i="2" s="1"/>
  <c r="F8" i="2"/>
  <c r="H8" i="2" s="1"/>
  <c r="D8" i="2"/>
  <c r="C8" i="2"/>
  <c r="G7" i="2"/>
  <c r="F7" i="2"/>
  <c r="E7" i="2"/>
  <c r="D7" i="2"/>
  <c r="C7" i="2"/>
  <c r="B7" i="2"/>
  <c r="E68" i="1"/>
  <c r="D68" i="1"/>
  <c r="C68" i="1"/>
  <c r="C67" i="1"/>
  <c r="C66" i="1"/>
  <c r="C65" i="1" s="1"/>
  <c r="E65" i="1"/>
  <c r="D65" i="1"/>
  <c r="C64" i="1"/>
  <c r="C63" i="1"/>
  <c r="E62" i="1"/>
  <c r="D62" i="1"/>
  <c r="C61" i="1"/>
  <c r="C60" i="1"/>
  <c r="C59" i="1"/>
  <c r="E58" i="1"/>
  <c r="D58" i="1"/>
  <c r="C51" i="1"/>
  <c r="C50" i="1"/>
  <c r="C49" i="1"/>
  <c r="C48" i="1"/>
  <c r="C47" i="1"/>
  <c r="C46" i="1"/>
  <c r="E45" i="1"/>
  <c r="D45" i="1"/>
  <c r="E44" i="1"/>
  <c r="D44" i="1"/>
  <c r="C44" i="1"/>
  <c r="C43" i="1"/>
  <c r="C42" i="1"/>
  <c r="C41" i="1"/>
  <c r="D40" i="1"/>
  <c r="C40" i="1"/>
  <c r="C39" i="1"/>
  <c r="C38" i="1"/>
  <c r="C37" i="1"/>
  <c r="C36" i="1"/>
  <c r="C35" i="1"/>
  <c r="C34" i="1"/>
  <c r="E33" i="1"/>
  <c r="D33" i="1"/>
  <c r="C33" i="1"/>
  <c r="E32" i="1"/>
  <c r="D32" i="1"/>
  <c r="E31" i="1"/>
  <c r="D31" i="1"/>
  <c r="C31" i="1"/>
  <c r="C30" i="1"/>
  <c r="C29" i="1"/>
  <c r="D28" i="1"/>
  <c r="C28" i="1"/>
  <c r="E27" i="1"/>
  <c r="D27" i="1"/>
  <c r="C27" i="1"/>
  <c r="E26" i="1"/>
  <c r="D26" i="1"/>
  <c r="C26" i="1"/>
  <c r="E25" i="1"/>
  <c r="E24" i="1" s="1"/>
  <c r="E53" i="1" s="1"/>
  <c r="D25" i="1"/>
  <c r="D24" i="1" s="1"/>
  <c r="D53" i="1" s="1"/>
  <c r="C19" i="1"/>
  <c r="C18" i="1"/>
  <c r="C17" i="1"/>
  <c r="C16" i="1"/>
  <c r="C15" i="1"/>
  <c r="C14" i="1"/>
  <c r="C13" i="1"/>
  <c r="C12" i="1"/>
  <c r="C11" i="1"/>
  <c r="C10" i="1"/>
  <c r="C9" i="1"/>
  <c r="C8" i="1"/>
  <c r="E7" i="1"/>
  <c r="E6" i="1" s="1"/>
  <c r="D7" i="1"/>
  <c r="D6" i="1" s="1"/>
  <c r="C7" i="1"/>
  <c r="C5" i="1"/>
  <c r="C4" i="1"/>
  <c r="C3" i="1"/>
  <c r="E2" i="1"/>
  <c r="D2" i="1"/>
  <c r="F6" i="2" l="1"/>
  <c r="F13" i="2"/>
  <c r="E6" i="2"/>
  <c r="G13" i="2"/>
  <c r="G24" i="2" s="1"/>
  <c r="H18" i="2"/>
  <c r="C6" i="1"/>
  <c r="C32" i="1"/>
  <c r="C62" i="1"/>
  <c r="C6" i="2"/>
  <c r="B13" i="2"/>
  <c r="B6" i="2"/>
  <c r="H9" i="2"/>
  <c r="H16" i="2"/>
  <c r="C58" i="1"/>
  <c r="C13" i="2"/>
  <c r="H20" i="2"/>
  <c r="D6" i="2"/>
  <c r="D13" i="2"/>
  <c r="E13" i="2"/>
  <c r="E24" i="2" s="1"/>
  <c r="C25" i="1"/>
  <c r="C24" i="1" s="1"/>
  <c r="C2" i="1"/>
  <c r="C45" i="1"/>
  <c r="E24" i="4"/>
  <c r="E53" i="4" s="1"/>
  <c r="C6" i="4"/>
  <c r="C32" i="4"/>
  <c r="E32" i="4" s="1"/>
  <c r="E25" i="4"/>
  <c r="D21" i="4"/>
  <c r="D56" i="4" s="1"/>
  <c r="D70" i="4" s="1"/>
  <c r="E24" i="3"/>
  <c r="H15" i="3"/>
  <c r="H13" i="3" s="1"/>
  <c r="H24" i="3" s="1"/>
  <c r="H80" i="2"/>
  <c r="B80" i="2"/>
  <c r="B52" i="2"/>
  <c r="H14" i="2"/>
  <c r="H11" i="2"/>
  <c r="E21" i="1"/>
  <c r="E56" i="1" s="1"/>
  <c r="E70" i="1" s="1"/>
  <c r="D21" i="1"/>
  <c r="D56" i="1" s="1"/>
  <c r="D70" i="1" s="1"/>
  <c r="C21" i="1"/>
  <c r="F24" i="2" l="1"/>
  <c r="H6" i="2"/>
  <c r="D24" i="2"/>
  <c r="B24" i="2"/>
  <c r="C24" i="2"/>
  <c r="H13" i="2"/>
  <c r="C53" i="1"/>
  <c r="C56" i="1" s="1"/>
  <c r="C70" i="1" s="1"/>
  <c r="C74" i="1" s="1"/>
  <c r="E6" i="4"/>
  <c r="E21" i="4" s="1"/>
  <c r="E56" i="4" s="1"/>
  <c r="E70" i="4" s="1"/>
  <c r="C21" i="4"/>
  <c r="C56" i="4" s="1"/>
  <c r="C70" i="4" s="1"/>
  <c r="C53" i="4"/>
  <c r="H24" i="2" l="1"/>
</calcChain>
</file>

<file path=xl/sharedStrings.xml><?xml version="1.0" encoding="utf-8"?>
<sst xmlns="http://schemas.openxmlformats.org/spreadsheetml/2006/main" count="265" uniqueCount="98">
  <si>
    <t>A) PROVENTI OPERATIVI</t>
  </si>
  <si>
    <t>I. PROVENTI PROPRI</t>
  </si>
  <si>
    <t>1) Proventi per la didattica</t>
  </si>
  <si>
    <t>2) Proventi da Ricerche commissionate e trasferimento tecnologico</t>
  </si>
  <si>
    <t>3) Proventi da Ricerche con finanziamenti competitivi</t>
  </si>
  <si>
    <t>II. CONTRIBUTI</t>
  </si>
  <si>
    <t>1) Contributi Miur e altre Amministrazioni centrali</t>
  </si>
  <si>
    <t>2) Contributi Regioni e Province autonome</t>
  </si>
  <si>
    <t>3) Contributi altre Amministrazioni locali</t>
  </si>
  <si>
    <t>4) Contributi Unione Europea e altri Organismi Internazionali</t>
  </si>
  <si>
    <t>5) Contributi da Università</t>
  </si>
  <si>
    <t>6) Contributi da altri (pubblici)</t>
  </si>
  <si>
    <t>7) Contributi da altri (privati)</t>
  </si>
  <si>
    <t>III. PROVENTI PER ATTIVITA' ASSISTENZIALE</t>
  </si>
  <si>
    <t>IV. PROVENTI PER GESTIONE DIRETTA INTERVENTI PER IL DIRITTO ALLO STUDIO</t>
  </si>
  <si>
    <t>V. ALTRI PROVENTI E RICAVI DIVERSI</t>
  </si>
  <si>
    <t>di cui riserve derivanti dalla contabilità finanziaria</t>
  </si>
  <si>
    <t>VI. VARIAZIONE RIMANENZE</t>
  </si>
  <si>
    <t>VII. INCREMENTO DELLE IMMOBILIZZAZIONI PER LAVORI INTERNI</t>
  </si>
  <si>
    <t>TOTALI PROVENTI (A)</t>
  </si>
  <si>
    <t>B) COSTI OPERATIVI</t>
  </si>
  <si>
    <t>VIII. COSTI DEL PERSONALE</t>
  </si>
  <si>
    <t>1) Costi del personale dedicato alla ricerca e alla didattica</t>
  </si>
  <si>
    <t xml:space="preserve">    a) docenti / ricercatori</t>
  </si>
  <si>
    <t xml:space="preserve">    b) collaborazioni scientifiche (collaboratori, assegnisti, ecc)</t>
  </si>
  <si>
    <t xml:space="preserve">    c) docenti a contratto</t>
  </si>
  <si>
    <t xml:space="preserve">    d) esperti linguistici</t>
  </si>
  <si>
    <t xml:space="preserve">    e) altro personale dedicato alla didattica e alla ricerca</t>
  </si>
  <si>
    <t>2) Costi del personale dirigente e tecnico amministrativo</t>
  </si>
  <si>
    <t>IX. COSTI DELLA GESTIONE CORRENTE</t>
  </si>
  <si>
    <t>1) Costi per sostegno agli studenti</t>
  </si>
  <si>
    <t>2) Costi per il diritto allo studio</t>
  </si>
  <si>
    <t>3) Costi per la ricerca e l'attività editoriale</t>
  </si>
  <si>
    <t>4) Trasferimenti a partner di progetti coordinati</t>
  </si>
  <si>
    <t>5) Acquisto materiale consumo per laboratori</t>
  </si>
  <si>
    <t>6) Variazione rimanenze di materiale di consumo per laboratori</t>
  </si>
  <si>
    <t>7) Acquisto di libri, periodici e materiale bibliografico</t>
  </si>
  <si>
    <t>8) Acquisto di servizi e collaborazioni tecnico gestionali</t>
  </si>
  <si>
    <t>9) Acquisto altri materiali</t>
  </si>
  <si>
    <t>10) Variazione delle rimanenze di materiali</t>
  </si>
  <si>
    <t>11) Costi per godimento beni di terzi</t>
  </si>
  <si>
    <t>12) Altri costi</t>
  </si>
  <si>
    <t>X. AMMORTAMENTI E SVALUTAZIONI</t>
  </si>
  <si>
    <t>1) Ammortamenti immobilizzazioni immateriali</t>
  </si>
  <si>
    <t>2) Ammortamenti immobilizzazioni materiali</t>
  </si>
  <si>
    <t>3) Svalutazione immobilizzazioni</t>
  </si>
  <si>
    <t>4) Svalutazioni dei crediti compresi nell'attivo circolante e nelle disponibilità liquide</t>
  </si>
  <si>
    <t>XI. ACCANTONAMENTI PER RISCHI ED ONERI</t>
  </si>
  <si>
    <t>XII. ONERI DIVERSI DI GESTIONE</t>
  </si>
  <si>
    <t>TOTALI COSTI (B)</t>
  </si>
  <si>
    <t>DIFFERENZA TRA PROVENTI E COSTI OPERATIVI (A - B)</t>
  </si>
  <si>
    <t>C) PROVENTI E ONERI FINANZIARI</t>
  </si>
  <si>
    <t>1) Proventi finanziari</t>
  </si>
  <si>
    <t>2) Interessi ed altri oneri finanziari</t>
  </si>
  <si>
    <t>3) Utile e perdite su cambi</t>
  </si>
  <si>
    <t>D) RETTIFICHE DI VALORI FINANZIARIE</t>
  </si>
  <si>
    <t>1) Rivalutazioni</t>
  </si>
  <si>
    <t>2) Svalutazioni</t>
  </si>
  <si>
    <t>E) PROVENTI E ONERI STRAORDINARI</t>
  </si>
  <si>
    <t>1) Proventi</t>
  </si>
  <si>
    <t>2) Oneri</t>
  </si>
  <si>
    <t>F) IMPOSTE SUL REDDITO DELL'ESERCIZIO CORRENTI, DIFFERITE, ANTICIPATE</t>
  </si>
  <si>
    <t>RISULTATO ECONOMICO PRESUNTO</t>
  </si>
  <si>
    <t>FUTURI ACCANTONAMENTI</t>
  </si>
  <si>
    <t>UTILIZZO RISERVE DERIVANTI DALLA CONTABILITA' ECONOMICO PATRIMONIALE</t>
  </si>
  <si>
    <t>RISULTATO A PAREGGIO</t>
  </si>
  <si>
    <t>A)  INVESTIMENTI / IMPIEGHI 2023</t>
  </si>
  <si>
    <t>B) FONTI DI FINANZIAMENTO 2023</t>
  </si>
  <si>
    <t>Voci</t>
  </si>
  <si>
    <t>Importo investimento</t>
  </si>
  <si>
    <t>I) Contributi da terzi finalizzati (in conto capitale o conto impianti)</t>
  </si>
  <si>
    <t>II) Risorse da indebitamento</t>
  </si>
  <si>
    <t>III) Risorse proprie</t>
  </si>
  <si>
    <t xml:space="preserve"> di cui riserve di patrimonio vincolato ex CoFi</t>
  </si>
  <si>
    <t>di cui riserve di patrimonio vincolato ex CoEp</t>
  </si>
  <si>
    <t>di cui riserve libere da vincoli</t>
  </si>
  <si>
    <t>Importo</t>
  </si>
  <si>
    <t>I) IMMOBILIZZAZIONI IMMATERIALI</t>
  </si>
  <si>
    <t>1) Costi di impianto, di ampliamento e di sviluppo</t>
  </si>
  <si>
    <t>2) Diritti di brevetto e diritti di utilizzazione delle opere di ingegno</t>
  </si>
  <si>
    <t>3) Concessioni, licenze, marchi e diritti simili</t>
  </si>
  <si>
    <t>4)  Immobilizzazioni in corso e acconti</t>
  </si>
  <si>
    <t>5) Altre immobilizzazioni immateriali</t>
  </si>
  <si>
    <t>II) IMMOBILIZZAZIONI MATERIALI</t>
  </si>
  <si>
    <t>1) Terreni e fabbricati</t>
  </si>
  <si>
    <t>2) Impianti e attrezzature</t>
  </si>
  <si>
    <t>3) Attrezzature scientifiche</t>
  </si>
  <si>
    <t>4) Patrimonio librario, opere d'arte, d'antiquariato e museali</t>
  </si>
  <si>
    <t>5) Mobili e arredi</t>
  </si>
  <si>
    <t>6) Immobilizzazioni in corso e acconti</t>
  </si>
  <si>
    <t>7) Altre immobilizzazioni materiali</t>
  </si>
  <si>
    <t>III) IMMOBILIZZAZIONI FINANZIARIE</t>
  </si>
  <si>
    <t>TOTALE GENERALE</t>
  </si>
  <si>
    <t>A)  INVESTIMENTI / IMPIEGHI 2024</t>
  </si>
  <si>
    <t>B) FONTI DI FINANZIAMENTO 2024</t>
  </si>
  <si>
    <t>A)  INVESTIMENTI / IMPIEGHI 2025</t>
  </si>
  <si>
    <t>B) FONTI DI FINANZIAMENTO 2025</t>
  </si>
  <si>
    <t>differenza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</si>
</sst>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7999816888943144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NumberFormat="0" applyFont="0" applyFill="0" applyBorder="0" applyAlignment="0" applyProtection="0"/>
  </cellStyleXfs>
  <cellXfs count="132">
    <xf numFmtId="0" fontId="0" fillId="0" borderId="0" xfId="0"/>
    <xf numFmtId="0" fontId="3" fillId="2" borderId="1" xfId="2" applyNumberFormat="1" applyFont="1" applyFill="1" applyBorder="1" applyAlignment="1"/>
    <xf numFmtId="0" fontId="3" fillId="2" borderId="2" xfId="2" applyNumberFormat="1" applyFont="1" applyFill="1" applyBorder="1" applyAlignment="1"/>
    <xf numFmtId="1" fontId="3" fillId="2" borderId="3" xfId="3" applyNumberFormat="1" applyFont="1" applyFill="1" applyBorder="1" applyAlignment="1">
      <alignment horizontal="center"/>
    </xf>
    <xf numFmtId="1" fontId="3" fillId="2" borderId="4" xfId="3" applyNumberFormat="1" applyFont="1" applyFill="1" applyBorder="1" applyAlignment="1">
      <alignment horizontal="center"/>
    </xf>
    <xf numFmtId="0" fontId="4" fillId="0" borderId="0" xfId="2" applyNumberFormat="1" applyFont="1" applyFill="1" applyBorder="1" applyAlignment="1"/>
    <xf numFmtId="0" fontId="4" fillId="3" borderId="5" xfId="2" applyNumberFormat="1" applyFont="1" applyFill="1" applyBorder="1" applyAlignment="1"/>
    <xf numFmtId="0" fontId="4" fillId="3" borderId="6" xfId="2" applyNumberFormat="1" applyFont="1" applyFill="1" applyBorder="1" applyAlignment="1"/>
    <xf numFmtId="4" fontId="4" fillId="3" borderId="7" xfId="3" applyNumberFormat="1" applyFont="1" applyFill="1" applyBorder="1" applyAlignment="1"/>
    <xf numFmtId="4" fontId="4" fillId="3" borderId="8" xfId="3" applyNumberFormat="1" applyFont="1" applyFill="1" applyBorder="1" applyAlignment="1"/>
    <xf numFmtId="0" fontId="4" fillId="0" borderId="9" xfId="2" applyNumberFormat="1" applyFont="1" applyFill="1" applyBorder="1" applyAlignment="1"/>
    <xf numFmtId="0" fontId="4" fillId="0" borderId="10" xfId="2" applyNumberFormat="1" applyFont="1" applyFill="1" applyBorder="1" applyAlignment="1"/>
    <xf numFmtId="4" fontId="4" fillId="0" borderId="7" xfId="3" applyNumberFormat="1" applyFont="1" applyFill="1" applyBorder="1" applyAlignment="1"/>
    <xf numFmtId="4" fontId="4" fillId="0" borderId="8" xfId="3" applyNumberFormat="1" applyFont="1" applyFill="1" applyBorder="1" applyAlignment="1"/>
    <xf numFmtId="0" fontId="4" fillId="0" borderId="11" xfId="2" applyNumberFormat="1" applyFont="1" applyFill="1" applyBorder="1" applyAlignment="1"/>
    <xf numFmtId="4" fontId="4" fillId="0" borderId="12" xfId="3" applyNumberFormat="1" applyFont="1" applyFill="1" applyBorder="1" applyAlignment="1"/>
    <xf numFmtId="4" fontId="4" fillId="0" borderId="13" xfId="3" applyNumberFormat="1" applyFont="1" applyFill="1" applyBorder="1" applyAlignment="1"/>
    <xf numFmtId="0" fontId="4" fillId="0" borderId="14" xfId="2" applyNumberFormat="1" applyFont="1" applyFill="1" applyBorder="1" applyAlignment="1"/>
    <xf numFmtId="0" fontId="4" fillId="0" borderId="15" xfId="2" applyNumberFormat="1" applyFont="1" applyFill="1" applyBorder="1" applyAlignment="1"/>
    <xf numFmtId="4" fontId="4" fillId="0" borderId="16" xfId="3" applyNumberFormat="1" applyFont="1" applyFill="1" applyBorder="1" applyAlignment="1"/>
    <xf numFmtId="4" fontId="4" fillId="0" borderId="17" xfId="3" applyNumberFormat="1" applyFont="1" applyFill="1" applyBorder="1" applyAlignment="1"/>
    <xf numFmtId="4" fontId="4" fillId="3" borderId="12" xfId="3" applyNumberFormat="1" applyFont="1" applyFill="1" applyBorder="1" applyAlignment="1"/>
    <xf numFmtId="4" fontId="4" fillId="3" borderId="13" xfId="3" applyNumberFormat="1" applyFont="1" applyFill="1" applyBorder="1" applyAlignment="1"/>
    <xf numFmtId="4" fontId="4" fillId="0" borderId="0" xfId="2" applyNumberFormat="1" applyFont="1" applyFill="1" applyBorder="1" applyAlignment="1"/>
    <xf numFmtId="4" fontId="4" fillId="3" borderId="16" xfId="3" applyNumberFormat="1" applyFont="1" applyFill="1" applyBorder="1" applyAlignment="1"/>
    <xf numFmtId="4" fontId="4" fillId="3" borderId="17" xfId="3" applyNumberFormat="1" applyFont="1" applyFill="1" applyBorder="1" applyAlignment="1"/>
    <xf numFmtId="4" fontId="4" fillId="3" borderId="18" xfId="3" applyNumberFormat="1" applyFont="1" applyFill="1" applyBorder="1" applyAlignment="1"/>
    <xf numFmtId="4" fontId="4" fillId="3" borderId="19" xfId="3" applyNumberFormat="1" applyFont="1" applyFill="1" applyBorder="1" applyAlignment="1"/>
    <xf numFmtId="0" fontId="4" fillId="4" borderId="9" xfId="2" applyNumberFormat="1" applyFont="1" applyFill="1" applyBorder="1" applyAlignment="1"/>
    <xf numFmtId="0" fontId="4" fillId="4" borderId="10" xfId="2" applyNumberFormat="1" applyFont="1" applyFill="1" applyBorder="1" applyAlignment="1"/>
    <xf numFmtId="4" fontId="4" fillId="4" borderId="7" xfId="3" applyNumberFormat="1" applyFont="1" applyFill="1" applyBorder="1" applyAlignment="1"/>
    <xf numFmtId="4" fontId="4" fillId="4" borderId="8" xfId="3" applyNumberFormat="1" applyFont="1" applyFill="1" applyBorder="1" applyAlignment="1"/>
    <xf numFmtId="0" fontId="5" fillId="4" borderId="11" xfId="2" applyNumberFormat="1" applyFont="1" applyFill="1" applyBorder="1" applyAlignment="1"/>
    <xf numFmtId="0" fontId="4" fillId="4" borderId="0" xfId="2" applyNumberFormat="1" applyFont="1" applyFill="1" applyBorder="1" applyAlignment="1"/>
    <xf numFmtId="4" fontId="3" fillId="4" borderId="12" xfId="3" applyNumberFormat="1" applyFont="1" applyFill="1" applyBorder="1" applyAlignment="1"/>
    <xf numFmtId="4" fontId="3" fillId="4" borderId="13" xfId="3" applyNumberFormat="1" applyFont="1" applyFill="1" applyBorder="1" applyAlignment="1"/>
    <xf numFmtId="0" fontId="5" fillId="4" borderId="14" xfId="2" applyNumberFormat="1" applyFont="1" applyFill="1" applyBorder="1" applyAlignment="1"/>
    <xf numFmtId="0" fontId="4" fillId="4" borderId="15" xfId="2" applyNumberFormat="1" applyFont="1" applyFill="1" applyBorder="1" applyAlignment="1"/>
    <xf numFmtId="4" fontId="4" fillId="4" borderId="16" xfId="3" applyNumberFormat="1" applyFont="1" applyFill="1" applyBorder="1" applyAlignment="1"/>
    <xf numFmtId="4" fontId="4" fillId="4" borderId="17" xfId="3" applyNumberFormat="1" applyFont="1" applyFill="1" applyBorder="1" applyAlignment="1"/>
    <xf numFmtId="0" fontId="3" fillId="2" borderId="5" xfId="2" applyNumberFormat="1" applyFont="1" applyFill="1" applyBorder="1" applyAlignment="1"/>
    <xf numFmtId="0" fontId="4" fillId="2" borderId="20" xfId="2" applyNumberFormat="1" applyFont="1" applyFill="1" applyBorder="1" applyAlignment="1"/>
    <xf numFmtId="4" fontId="4" fillId="2" borderId="18" xfId="3" applyNumberFormat="1" applyFont="1" applyFill="1" applyBorder="1" applyAlignment="1"/>
    <xf numFmtId="4" fontId="4" fillId="2" borderId="19" xfId="3" applyNumberFormat="1" applyFont="1" applyFill="1" applyBorder="1" applyAlignment="1"/>
    <xf numFmtId="43" fontId="4" fillId="0" borderId="0" xfId="1" applyFont="1" applyFill="1" applyBorder="1" applyAlignment="1"/>
    <xf numFmtId="164" fontId="4" fillId="0" borderId="0" xfId="2" applyNumberFormat="1" applyFont="1" applyFill="1" applyBorder="1" applyAlignment="1"/>
    <xf numFmtId="0" fontId="4" fillId="3" borderId="9" xfId="2" applyNumberFormat="1" applyFont="1" applyFill="1" applyBorder="1" applyAlignment="1"/>
    <xf numFmtId="0" fontId="4" fillId="3" borderId="10" xfId="2" applyNumberFormat="1" applyFont="1" applyFill="1" applyBorder="1" applyAlignment="1"/>
    <xf numFmtId="4" fontId="4" fillId="4" borderId="12" xfId="3" applyNumberFormat="1" applyFont="1" applyFill="1" applyBorder="1" applyAlignment="1"/>
    <xf numFmtId="4" fontId="4" fillId="4" borderId="13" xfId="3" applyNumberFormat="1" applyFont="1" applyFill="1" applyBorder="1" applyAlignment="1"/>
    <xf numFmtId="0" fontId="4" fillId="4" borderId="11" xfId="2" applyNumberFormat="1" applyFont="1" applyFill="1" applyBorder="1" applyAlignment="1"/>
    <xf numFmtId="0" fontId="6" fillId="4" borderId="11" xfId="2" applyNumberFormat="1" applyFont="1" applyFill="1" applyBorder="1" applyAlignment="1"/>
    <xf numFmtId="0" fontId="4" fillId="4" borderId="14" xfId="2" applyNumberFormat="1" applyFont="1" applyFill="1" applyBorder="1" applyAlignment="1"/>
    <xf numFmtId="0" fontId="3" fillId="2" borderId="14" xfId="2" applyNumberFormat="1" applyFont="1" applyFill="1" applyBorder="1" applyAlignment="1"/>
    <xf numFmtId="0" fontId="4" fillId="2" borderId="15" xfId="2" applyNumberFormat="1" applyFont="1" applyFill="1" applyBorder="1" applyAlignment="1"/>
    <xf numFmtId="4" fontId="4" fillId="2" borderId="12" xfId="3" applyNumberFormat="1" applyFont="1" applyFill="1" applyBorder="1" applyAlignment="1"/>
    <xf numFmtId="4" fontId="4" fillId="2" borderId="13" xfId="3" applyNumberFormat="1" applyFont="1" applyFill="1" applyBorder="1" applyAlignment="1"/>
    <xf numFmtId="0" fontId="4" fillId="2" borderId="6" xfId="2" applyNumberFormat="1" applyFont="1" applyFill="1" applyBorder="1" applyAlignment="1"/>
    <xf numFmtId="0" fontId="3" fillId="2" borderId="9" xfId="2" applyNumberFormat="1" applyFont="1" applyFill="1" applyBorder="1" applyAlignment="1"/>
    <xf numFmtId="0" fontId="4" fillId="2" borderId="10" xfId="2" applyNumberFormat="1" applyFont="1" applyFill="1" applyBorder="1" applyAlignment="1"/>
    <xf numFmtId="0" fontId="4" fillId="2" borderId="9" xfId="2" applyNumberFormat="1" applyFont="1" applyFill="1" applyBorder="1" applyAlignment="1"/>
    <xf numFmtId="4" fontId="4" fillId="2" borderId="7" xfId="3" applyNumberFormat="1" applyFont="1" applyFill="1" applyBorder="1" applyAlignment="1"/>
    <xf numFmtId="4" fontId="4" fillId="2" borderId="8" xfId="3" applyNumberFormat="1" applyFont="1" applyFill="1" applyBorder="1" applyAlignment="1"/>
    <xf numFmtId="0" fontId="3" fillId="2" borderId="11" xfId="2" applyNumberFormat="1" applyFont="1" applyFill="1" applyBorder="1" applyAlignment="1"/>
    <xf numFmtId="0" fontId="4" fillId="2" borderId="0" xfId="2" applyNumberFormat="1" applyFont="1" applyFill="1" applyBorder="1" applyAlignment="1"/>
    <xf numFmtId="4" fontId="3" fillId="2" borderId="12" xfId="3" applyNumberFormat="1" applyFont="1" applyFill="1" applyBorder="1" applyAlignment="1"/>
    <xf numFmtId="4" fontId="3" fillId="2" borderId="13" xfId="3" applyNumberFormat="1" applyFont="1" applyFill="1" applyBorder="1" applyAlignment="1"/>
    <xf numFmtId="0" fontId="4" fillId="2" borderId="14" xfId="2" applyNumberFormat="1" applyFont="1" applyFill="1" applyBorder="1" applyAlignment="1"/>
    <xf numFmtId="4" fontId="4" fillId="2" borderId="16" xfId="3" applyNumberFormat="1" applyFont="1" applyFill="1" applyBorder="1" applyAlignment="1"/>
    <xf numFmtId="4" fontId="4" fillId="2" borderId="17" xfId="3" applyNumberFormat="1" applyFont="1" applyFill="1" applyBorder="1" applyAlignment="1"/>
    <xf numFmtId="0" fontId="3" fillId="2" borderId="15" xfId="2" applyNumberFormat="1" applyFont="1" applyFill="1" applyBorder="1" applyAlignment="1"/>
    <xf numFmtId="0" fontId="4" fillId="2" borderId="21" xfId="2" applyNumberFormat="1" applyFont="1" applyFill="1" applyBorder="1" applyAlignment="1"/>
    <xf numFmtId="0" fontId="3" fillId="2" borderId="22" xfId="2" applyNumberFormat="1" applyFont="1" applyFill="1" applyBorder="1" applyAlignment="1"/>
    <xf numFmtId="0" fontId="4" fillId="2" borderId="23" xfId="2" applyNumberFormat="1" applyFont="1" applyFill="1" applyBorder="1" applyAlignment="1"/>
    <xf numFmtId="4" fontId="3" fillId="2" borderId="24" xfId="3" applyNumberFormat="1" applyFont="1" applyFill="1" applyBorder="1" applyAlignment="1"/>
    <xf numFmtId="4" fontId="3" fillId="2" borderId="25" xfId="3" applyNumberFormat="1" applyFont="1" applyFill="1" applyBorder="1" applyAlignment="1"/>
    <xf numFmtId="4" fontId="4" fillId="0" borderId="0" xfId="3" applyNumberFormat="1" applyFont="1" applyFill="1" applyBorder="1" applyAlignment="1"/>
    <xf numFmtId="0" fontId="4" fillId="0" borderId="26" xfId="2" applyNumberFormat="1" applyFont="1" applyFill="1" applyBorder="1" applyAlignment="1"/>
    <xf numFmtId="0" fontId="4" fillId="0" borderId="27" xfId="2" applyNumberFormat="1" applyFont="1" applyFill="1" applyBorder="1" applyAlignment="1"/>
    <xf numFmtId="0" fontId="2" fillId="0" borderId="0" xfId="2" applyNumberFormat="1" applyFont="1" applyFill="1" applyBorder="1" applyAlignment="1"/>
    <xf numFmtId="0" fontId="7" fillId="2" borderId="18" xfId="2" applyNumberFormat="1" applyFont="1" applyFill="1" applyBorder="1" applyAlignment="1">
      <alignment horizontal="center" vertical="center" wrapText="1"/>
    </xf>
    <xf numFmtId="0" fontId="7" fillId="2" borderId="16" xfId="2" applyNumberFormat="1" applyFont="1" applyFill="1" applyBorder="1" applyAlignment="1">
      <alignment horizontal="center" vertical="center" wrapText="1"/>
    </xf>
    <xf numFmtId="0" fontId="7" fillId="2" borderId="18" xfId="2" applyNumberFormat="1" applyFont="1" applyFill="1" applyBorder="1" applyAlignment="1">
      <alignment horizontal="center"/>
    </xf>
    <xf numFmtId="0" fontId="8" fillId="4" borderId="26" xfId="2" applyNumberFormat="1" applyFont="1" applyFill="1" applyBorder="1" applyAlignment="1"/>
    <xf numFmtId="0" fontId="8" fillId="4" borderId="7" xfId="2" applyNumberFormat="1" applyFont="1" applyFill="1" applyBorder="1" applyAlignment="1"/>
    <xf numFmtId="0" fontId="8" fillId="4" borderId="27" xfId="2" applyNumberFormat="1" applyFont="1" applyFill="1" applyBorder="1" applyAlignment="1"/>
    <xf numFmtId="0" fontId="2" fillId="4" borderId="7" xfId="2" applyNumberFormat="1" applyFont="1" applyFill="1" applyBorder="1" applyAlignment="1"/>
    <xf numFmtId="0" fontId="7" fillId="4" borderId="21" xfId="2" applyNumberFormat="1" applyFont="1" applyFill="1" applyBorder="1" applyAlignment="1"/>
    <xf numFmtId="4" fontId="7" fillId="4" borderId="16" xfId="2" applyNumberFormat="1" applyFont="1" applyFill="1" applyBorder="1" applyAlignment="1"/>
    <xf numFmtId="0" fontId="9" fillId="0" borderId="28" xfId="2" applyFont="1" applyBorder="1"/>
    <xf numFmtId="4" fontId="8" fillId="0" borderId="12" xfId="3" applyNumberFormat="1" applyFont="1" applyFill="1" applyBorder="1" applyAlignment="1"/>
    <xf numFmtId="4" fontId="8" fillId="0" borderId="29" xfId="3" applyNumberFormat="1" applyFont="1" applyFill="1" applyBorder="1" applyAlignment="1"/>
    <xf numFmtId="0" fontId="9" fillId="0" borderId="30" xfId="2" applyFont="1" applyBorder="1"/>
    <xf numFmtId="4" fontId="8" fillId="0" borderId="12" xfId="2" applyNumberFormat="1" applyFont="1" applyFill="1" applyBorder="1" applyAlignment="1"/>
    <xf numFmtId="4" fontId="8" fillId="0" borderId="29" xfId="2" applyNumberFormat="1" applyFont="1" applyFill="1" applyBorder="1" applyAlignment="1"/>
    <xf numFmtId="4" fontId="7" fillId="4" borderId="31" xfId="2" applyNumberFormat="1" applyFont="1" applyFill="1" applyBorder="1" applyAlignment="1"/>
    <xf numFmtId="4" fontId="10" fillId="4" borderId="16" xfId="2" applyNumberFormat="1" applyFont="1" applyFill="1" applyBorder="1" applyAlignment="1"/>
    <xf numFmtId="0" fontId="8" fillId="2" borderId="26" xfId="2" applyNumberFormat="1" applyFont="1" applyFill="1" applyBorder="1" applyAlignment="1"/>
    <xf numFmtId="0" fontId="8" fillId="2" borderId="7" xfId="2" applyNumberFormat="1" applyFont="1" applyFill="1" applyBorder="1" applyAlignment="1"/>
    <xf numFmtId="0" fontId="8" fillId="2" borderId="27" xfId="2" applyNumberFormat="1" applyFont="1" applyFill="1" applyBorder="1" applyAlignment="1"/>
    <xf numFmtId="0" fontId="2" fillId="2" borderId="7" xfId="2" applyNumberFormat="1" applyFont="1" applyFill="1" applyBorder="1" applyAlignment="1"/>
    <xf numFmtId="0" fontId="7" fillId="2" borderId="32" xfId="2" applyNumberFormat="1" applyFont="1" applyFill="1" applyBorder="1" applyAlignment="1">
      <alignment horizontal="center"/>
    </xf>
    <xf numFmtId="4" fontId="7" fillId="2" borderId="12" xfId="2" applyNumberFormat="1" applyFont="1" applyFill="1" applyBorder="1" applyAlignment="1"/>
    <xf numFmtId="0" fontId="8" fillId="2" borderId="21" xfId="2" applyNumberFormat="1" applyFont="1" applyFill="1" applyBorder="1" applyAlignment="1"/>
    <xf numFmtId="0" fontId="8" fillId="2" borderId="16" xfId="2" applyNumberFormat="1" applyFont="1" applyFill="1" applyBorder="1" applyAlignment="1"/>
    <xf numFmtId="0" fontId="8" fillId="2" borderId="31" xfId="2" applyNumberFormat="1" applyFont="1" applyFill="1" applyBorder="1" applyAlignment="1"/>
    <xf numFmtId="0" fontId="2" fillId="2" borderId="16" xfId="2" applyNumberFormat="1" applyFont="1" applyFill="1" applyBorder="1" applyAlignment="1"/>
    <xf numFmtId="1" fontId="3" fillId="2" borderId="33" xfId="3" applyNumberFormat="1" applyFont="1" applyFill="1" applyBorder="1" applyAlignment="1">
      <alignment horizontal="center"/>
    </xf>
    <xf numFmtId="4" fontId="4" fillId="3" borderId="34" xfId="3" applyNumberFormat="1" applyFont="1" applyFill="1" applyBorder="1" applyAlignment="1"/>
    <xf numFmtId="4" fontId="4" fillId="0" borderId="35" xfId="3" applyNumberFormat="1" applyFont="1" applyFill="1" applyBorder="1" applyAlignment="1"/>
    <xf numFmtId="4" fontId="4" fillId="3" borderId="36" xfId="3" applyNumberFormat="1" applyFont="1" applyFill="1" applyBorder="1" applyAlignment="1"/>
    <xf numFmtId="4" fontId="4" fillId="4" borderId="27" xfId="3" applyNumberFormat="1" applyFont="1" applyFill="1" applyBorder="1" applyAlignment="1"/>
    <xf numFmtId="4" fontId="3" fillId="4" borderId="29" xfId="3" applyNumberFormat="1" applyFont="1" applyFill="1" applyBorder="1" applyAlignment="1"/>
    <xf numFmtId="4" fontId="4" fillId="4" borderId="29" xfId="3" applyNumberFormat="1" applyFont="1" applyFill="1" applyBorder="1" applyAlignment="1"/>
    <xf numFmtId="0" fontId="4" fillId="2" borderId="18" xfId="2" applyNumberFormat="1" applyFont="1" applyFill="1" applyBorder="1" applyAlignment="1"/>
    <xf numFmtId="4" fontId="4" fillId="2" borderId="37" xfId="3" applyNumberFormat="1" applyFont="1" applyFill="1" applyBorder="1" applyAlignment="1"/>
    <xf numFmtId="0" fontId="4" fillId="3" borderId="14" xfId="2" applyNumberFormat="1" applyFont="1" applyFill="1" applyBorder="1" applyAlignment="1"/>
    <xf numFmtId="0" fontId="4" fillId="3" borderId="15" xfId="2" applyNumberFormat="1" applyFont="1" applyFill="1" applyBorder="1" applyAlignment="1"/>
    <xf numFmtId="4" fontId="4" fillId="3" borderId="38" xfId="3" applyNumberFormat="1" applyFont="1" applyFill="1" applyBorder="1" applyAlignment="1"/>
    <xf numFmtId="4" fontId="4" fillId="4" borderId="31" xfId="3" applyNumberFormat="1" applyFont="1" applyFill="1" applyBorder="1" applyAlignment="1"/>
    <xf numFmtId="4" fontId="3" fillId="2" borderId="16" xfId="3" applyNumberFormat="1" applyFont="1" applyFill="1" applyBorder="1" applyAlignment="1"/>
    <xf numFmtId="4" fontId="3" fillId="2" borderId="38" xfId="3" applyNumberFormat="1" applyFont="1" applyFill="1" applyBorder="1" applyAlignment="1"/>
    <xf numFmtId="4" fontId="3" fillId="2" borderId="18" xfId="3" applyNumberFormat="1" applyFont="1" applyFill="1" applyBorder="1" applyAlignment="1"/>
    <xf numFmtId="4" fontId="3" fillId="2" borderId="34" xfId="3" applyNumberFormat="1" applyFont="1" applyFill="1" applyBorder="1" applyAlignment="1"/>
    <xf numFmtId="4" fontId="4" fillId="2" borderId="36" xfId="3" applyNumberFormat="1" applyFont="1" applyFill="1" applyBorder="1" applyAlignment="1"/>
    <xf numFmtId="4" fontId="3" fillId="2" borderId="35" xfId="3" applyNumberFormat="1" applyFont="1" applyFill="1" applyBorder="1" applyAlignment="1"/>
    <xf numFmtId="4" fontId="4" fillId="2" borderId="38" xfId="3" applyNumberFormat="1" applyFont="1" applyFill="1" applyBorder="1" applyAlignment="1"/>
    <xf numFmtId="4" fontId="4" fillId="2" borderId="34" xfId="3" applyNumberFormat="1" applyFont="1" applyFill="1" applyBorder="1" applyAlignment="1"/>
    <xf numFmtId="4" fontId="3" fillId="2" borderId="39" xfId="3" applyNumberFormat="1" applyFont="1" applyFill="1" applyBorder="1" applyAlignment="1"/>
    <xf numFmtId="0" fontId="7" fillId="2" borderId="18" xfId="2" applyNumberFormat="1" applyFont="1" applyFill="1" applyBorder="1" applyAlignment="1">
      <alignment horizontal="center"/>
    </xf>
    <xf numFmtId="0" fontId="7" fillId="2" borderId="7" xfId="2" applyNumberFormat="1" applyFont="1" applyFill="1" applyBorder="1" applyAlignment="1">
      <alignment horizontal="center" vertical="center" wrapText="1"/>
    </xf>
    <xf numFmtId="0" fontId="7" fillId="2" borderId="16" xfId="2" applyNumberFormat="1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versit&#224;%20degli%20Studi%20di%20Milano/CINECA%20U-GOV/Configurazioni%20Atenei/Gestione%20amministrativa/Budget%202023/Documentazione/Tabelle%20in%20Nota%20illustrativa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3"/>
      <sheetName val="Budget Investimenti Pluriennale"/>
      <sheetName val="Budget Economico Pluriennale"/>
      <sheetName val="Budget Investimenti Annuale"/>
      <sheetName val="Budget Economico Annuale"/>
      <sheetName val="Budget Economico Sintesi"/>
      <sheetName val="Budget Economico Sintesi (SF)"/>
      <sheetName val="Budget Economico Annuale (SF)"/>
      <sheetName val="Proventi"/>
      <sheetName val="Costi"/>
      <sheetName val="Indicatori"/>
      <sheetName val="Tabella utilizzo Riserve (2)"/>
      <sheetName val="Tabella utilizzo Riserve"/>
      <sheetName val="Tabella Riserve (omogenea reda)"/>
      <sheetName val="Tabella aliquote ammortamenti"/>
      <sheetName val="Analisi per struttura"/>
      <sheetName val="Bilancio Genere - Welfare"/>
      <sheetName val="Foglio1"/>
      <sheetName val="Strutture DiP&amp;Bib"/>
      <sheetName val="Foglio2"/>
    </sheetNames>
    <sheetDataSet>
      <sheetData sheetId="0"/>
      <sheetData sheetId="1"/>
      <sheetData sheetId="2"/>
      <sheetData sheetId="3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D9">
            <v>0</v>
          </cell>
          <cell r="F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F15">
            <v>154500</v>
          </cell>
          <cell r="G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</row>
      </sheetData>
      <sheetData sheetId="4">
        <row r="3">
          <cell r="C3">
            <v>90750000</v>
          </cell>
        </row>
        <row r="4">
          <cell r="C4">
            <v>0</v>
          </cell>
        </row>
        <row r="5">
          <cell r="C5">
            <v>0</v>
          </cell>
        </row>
        <row r="7">
          <cell r="C7">
            <v>414432348</v>
          </cell>
        </row>
        <row r="8">
          <cell r="C8">
            <v>7247000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774852.22</v>
          </cell>
        </row>
        <row r="13">
          <cell r="C13">
            <v>14413463.93</v>
          </cell>
        </row>
        <row r="14">
          <cell r="C14">
            <v>0</v>
          </cell>
        </row>
        <row r="15">
          <cell r="C15">
            <v>15709400.42</v>
          </cell>
        </row>
        <row r="16">
          <cell r="C16">
            <v>8936488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6">
          <cell r="C26">
            <v>200507069.13999999</v>
          </cell>
        </row>
        <row r="27">
          <cell r="C27">
            <v>6098100</v>
          </cell>
        </row>
        <row r="28">
          <cell r="C28">
            <v>2105857.35</v>
          </cell>
        </row>
        <row r="29">
          <cell r="C29">
            <v>821500</v>
          </cell>
        </row>
        <row r="30">
          <cell r="C30">
            <v>1421320</v>
          </cell>
        </row>
        <row r="31">
          <cell r="C31">
            <v>79309263.409999996</v>
          </cell>
        </row>
        <row r="33">
          <cell r="C33">
            <v>116590638.48999999</v>
          </cell>
        </row>
        <row r="34">
          <cell r="C34">
            <v>20249400.420000002</v>
          </cell>
        </row>
        <row r="35">
          <cell r="C35">
            <v>588000</v>
          </cell>
        </row>
        <row r="36">
          <cell r="C36">
            <v>0</v>
          </cell>
        </row>
        <row r="37">
          <cell r="C37">
            <v>6751195.3799999999</v>
          </cell>
        </row>
        <row r="38">
          <cell r="C38">
            <v>0</v>
          </cell>
        </row>
        <row r="39">
          <cell r="C39">
            <v>6689047.7199999997</v>
          </cell>
        </row>
        <row r="40">
          <cell r="C40">
            <v>79500268.989999995</v>
          </cell>
        </row>
        <row r="41">
          <cell r="C41">
            <v>1564499.24</v>
          </cell>
        </row>
        <row r="42">
          <cell r="C42">
            <v>0</v>
          </cell>
        </row>
        <row r="43">
          <cell r="C43">
            <v>14642578.42</v>
          </cell>
        </row>
        <row r="44">
          <cell r="C44">
            <v>7714541.7400000002</v>
          </cell>
        </row>
        <row r="46">
          <cell r="C46">
            <v>80842</v>
          </cell>
        </row>
        <row r="47">
          <cell r="C47">
            <v>6976342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2110338</v>
          </cell>
        </row>
        <row r="59">
          <cell r="C59">
            <v>0</v>
          </cell>
        </row>
        <row r="60">
          <cell r="C60">
            <v>-76600</v>
          </cell>
        </row>
        <row r="61">
          <cell r="C61">
            <v>0</v>
          </cell>
        </row>
        <row r="63">
          <cell r="C63">
            <v>0</v>
          </cell>
        </row>
        <row r="64">
          <cell r="C64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18759062.350000001</v>
          </cell>
        </row>
        <row r="73">
          <cell r="C73">
            <v>20292912.079999998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5"/>
  <sheetViews>
    <sheetView showGridLines="0" workbookViewId="0">
      <selection activeCell="A2" sqref="A2:E25"/>
    </sheetView>
  </sheetViews>
  <sheetFormatPr defaultColWidth="9.140625" defaultRowHeight="12.75" x14ac:dyDescent="0.2"/>
  <cols>
    <col min="1" max="1" width="70.5703125" style="79" customWidth="1"/>
    <col min="2" max="8" width="20.5703125" style="79" customWidth="1"/>
    <col min="9" max="16384" width="9.140625" style="79"/>
  </cols>
  <sheetData>
    <row r="1" spans="1:8" x14ac:dyDescent="0.2">
      <c r="A1" s="77"/>
      <c r="B1" s="11"/>
      <c r="C1" s="11"/>
      <c r="D1" s="11"/>
      <c r="E1" s="78"/>
    </row>
    <row r="2" spans="1:8" ht="15.75" x14ac:dyDescent="0.25">
      <c r="A2" s="129" t="s">
        <v>66</v>
      </c>
      <c r="B2" s="129"/>
      <c r="C2" s="129" t="s">
        <v>67</v>
      </c>
      <c r="D2" s="129"/>
      <c r="E2" s="129"/>
      <c r="F2" s="129" t="s">
        <v>67</v>
      </c>
      <c r="G2" s="129"/>
      <c r="H2" s="129"/>
    </row>
    <row r="3" spans="1:8" ht="63.75" customHeight="1" x14ac:dyDescent="0.2">
      <c r="A3" s="130" t="s">
        <v>68</v>
      </c>
      <c r="B3" s="130" t="s">
        <v>69</v>
      </c>
      <c r="C3" s="80" t="s">
        <v>70</v>
      </c>
      <c r="D3" s="80" t="s">
        <v>71</v>
      </c>
      <c r="E3" s="80" t="s">
        <v>72</v>
      </c>
      <c r="F3" s="80" t="s">
        <v>73</v>
      </c>
      <c r="G3" s="80" t="s">
        <v>74</v>
      </c>
      <c r="H3" s="81" t="s">
        <v>75</v>
      </c>
    </row>
    <row r="4" spans="1:8" ht="15.75" x14ac:dyDescent="0.25">
      <c r="A4" s="131"/>
      <c r="B4" s="131"/>
      <c r="C4" s="82" t="s">
        <v>76</v>
      </c>
      <c r="D4" s="82" t="s">
        <v>76</v>
      </c>
      <c r="E4" s="82" t="s">
        <v>76</v>
      </c>
      <c r="F4" s="82" t="s">
        <v>76</v>
      </c>
      <c r="G4" s="82" t="s">
        <v>76</v>
      </c>
      <c r="H4" s="82" t="s">
        <v>76</v>
      </c>
    </row>
    <row r="5" spans="1:8" ht="15.75" x14ac:dyDescent="0.25">
      <c r="A5" s="83"/>
      <c r="B5" s="84"/>
      <c r="C5" s="84"/>
      <c r="D5" s="84"/>
      <c r="E5" s="85"/>
      <c r="F5" s="86"/>
      <c r="G5" s="86"/>
      <c r="H5" s="86"/>
    </row>
    <row r="6" spans="1:8" ht="15.75" x14ac:dyDescent="0.25">
      <c r="A6" s="87" t="s">
        <v>77</v>
      </c>
      <c r="B6" s="88">
        <f>SUM(B7:B11)</f>
        <v>3069250</v>
      </c>
      <c r="C6" s="88">
        <f t="shared" ref="C6:H6" si="0">SUM(C7:C11)</f>
        <v>0</v>
      </c>
      <c r="D6" s="88">
        <f t="shared" si="0"/>
        <v>0</v>
      </c>
      <c r="E6" s="88">
        <f t="shared" si="0"/>
        <v>3069250</v>
      </c>
      <c r="F6" s="88">
        <f t="shared" si="0"/>
        <v>0</v>
      </c>
      <c r="G6" s="88">
        <f t="shared" si="0"/>
        <v>0</v>
      </c>
      <c r="H6" s="88">
        <f t="shared" si="0"/>
        <v>3069250</v>
      </c>
    </row>
    <row r="7" spans="1:8" ht="15.75" x14ac:dyDescent="0.25">
      <c r="A7" s="89" t="s">
        <v>78</v>
      </c>
      <c r="B7" s="90">
        <v>0</v>
      </c>
      <c r="C7" s="90">
        <v>0</v>
      </c>
      <c r="D7" s="90">
        <v>0</v>
      </c>
      <c r="E7" s="90">
        <v>0</v>
      </c>
      <c r="F7" s="90">
        <v>0</v>
      </c>
      <c r="G7" s="90">
        <v>0</v>
      </c>
      <c r="H7" s="90">
        <v>0</v>
      </c>
    </row>
    <row r="8" spans="1:8" ht="15.75" x14ac:dyDescent="0.25">
      <c r="A8" s="92" t="s">
        <v>79</v>
      </c>
      <c r="B8" s="90">
        <v>69250</v>
      </c>
      <c r="C8" s="90">
        <v>0</v>
      </c>
      <c r="D8" s="90">
        <v>0</v>
      </c>
      <c r="E8" s="90">
        <v>69250</v>
      </c>
      <c r="F8" s="90">
        <v>0</v>
      </c>
      <c r="G8" s="90">
        <v>0</v>
      </c>
      <c r="H8" s="90">
        <f>E8-F8-G8</f>
        <v>69250</v>
      </c>
    </row>
    <row r="9" spans="1:8" ht="15.75" x14ac:dyDescent="0.25">
      <c r="A9" s="92" t="s">
        <v>80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f>E9-F9-G9</f>
        <v>0</v>
      </c>
    </row>
    <row r="10" spans="1:8" ht="15.75" x14ac:dyDescent="0.25">
      <c r="A10" s="92" t="s">
        <v>81</v>
      </c>
      <c r="B10" s="90">
        <v>3000000</v>
      </c>
      <c r="C10" s="90">
        <v>0</v>
      </c>
      <c r="D10" s="90">
        <v>0</v>
      </c>
      <c r="E10" s="90">
        <v>3000000</v>
      </c>
      <c r="F10" s="90">
        <v>0</v>
      </c>
      <c r="G10" s="90">
        <v>0</v>
      </c>
      <c r="H10" s="90">
        <f>E10-F10-G10</f>
        <v>3000000</v>
      </c>
    </row>
    <row r="11" spans="1:8" ht="15.75" x14ac:dyDescent="0.25">
      <c r="A11" s="92" t="s">
        <v>82</v>
      </c>
      <c r="B11" s="90">
        <v>0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f>E11-F11-G11</f>
        <v>0</v>
      </c>
    </row>
    <row r="12" spans="1:8" ht="15.75" x14ac:dyDescent="0.25">
      <c r="A12" s="83"/>
      <c r="B12" s="84"/>
      <c r="C12" s="84"/>
      <c r="D12" s="84"/>
      <c r="E12" s="85"/>
      <c r="F12" s="86"/>
      <c r="G12" s="86"/>
      <c r="H12" s="86"/>
    </row>
    <row r="13" spans="1:8" ht="15.75" x14ac:dyDescent="0.25">
      <c r="A13" s="87" t="s">
        <v>83</v>
      </c>
      <c r="B13" s="88">
        <f>SUM(B14:B20)</f>
        <v>8798273.1799999997</v>
      </c>
      <c r="C13" s="88">
        <f t="shared" ref="C13:H13" si="1">SUM(C14:C20)</f>
        <v>0</v>
      </c>
      <c r="D13" s="88">
        <f t="shared" si="1"/>
        <v>0</v>
      </c>
      <c r="E13" s="88">
        <f t="shared" si="1"/>
        <v>8798273.1799999997</v>
      </c>
      <c r="F13" s="88">
        <f t="shared" si="1"/>
        <v>154500</v>
      </c>
      <c r="G13" s="88">
        <f t="shared" si="1"/>
        <v>0</v>
      </c>
      <c r="H13" s="88">
        <f t="shared" si="1"/>
        <v>8643773.1799999997</v>
      </c>
    </row>
    <row r="14" spans="1:8" ht="15.75" x14ac:dyDescent="0.25">
      <c r="A14" s="89" t="s">
        <v>84</v>
      </c>
      <c r="B14" s="93">
        <v>0</v>
      </c>
      <c r="C14" s="93">
        <v>0</v>
      </c>
      <c r="D14" s="93">
        <v>0</v>
      </c>
      <c r="E14" s="93">
        <v>0</v>
      </c>
      <c r="F14" s="94">
        <v>0</v>
      </c>
      <c r="G14" s="94">
        <v>0</v>
      </c>
      <c r="H14" s="94">
        <f>E14-F14-G14</f>
        <v>0</v>
      </c>
    </row>
    <row r="15" spans="1:8" ht="15.75" x14ac:dyDescent="0.25">
      <c r="A15" s="92" t="s">
        <v>85</v>
      </c>
      <c r="B15" s="93">
        <f>3873912.03</f>
        <v>3873912.03</v>
      </c>
      <c r="C15" s="93">
        <v>0</v>
      </c>
      <c r="D15" s="93">
        <v>0</v>
      </c>
      <c r="E15" s="93">
        <f>3719412.03+154500</f>
        <v>3873912.03</v>
      </c>
      <c r="F15" s="94">
        <v>154500</v>
      </c>
      <c r="G15" s="94">
        <v>0</v>
      </c>
      <c r="H15" s="94">
        <f t="shared" ref="H15:H20" si="2">E15-F15-G15</f>
        <v>3719412.03</v>
      </c>
    </row>
    <row r="16" spans="1:8" ht="15.75" x14ac:dyDescent="0.25">
      <c r="A16" s="92" t="s">
        <v>86</v>
      </c>
      <c r="B16" s="93">
        <v>291500</v>
      </c>
      <c r="C16" s="93">
        <v>0</v>
      </c>
      <c r="D16" s="93">
        <v>0</v>
      </c>
      <c r="E16" s="93">
        <v>291500</v>
      </c>
      <c r="F16" s="94">
        <v>0</v>
      </c>
      <c r="G16" s="94">
        <v>0</v>
      </c>
      <c r="H16" s="94">
        <f t="shared" si="2"/>
        <v>291500</v>
      </c>
    </row>
    <row r="17" spans="1:8" ht="15.75" x14ac:dyDescent="0.25">
      <c r="A17" s="92" t="s">
        <v>87</v>
      </c>
      <c r="B17" s="93">
        <v>1490361.15</v>
      </c>
      <c r="C17" s="93">
        <v>0</v>
      </c>
      <c r="D17" s="93">
        <v>0</v>
      </c>
      <c r="E17" s="93">
        <v>1490361.15</v>
      </c>
      <c r="F17" s="94">
        <v>0</v>
      </c>
      <c r="G17" s="94">
        <v>0</v>
      </c>
      <c r="H17" s="94">
        <f t="shared" si="2"/>
        <v>1490361.15</v>
      </c>
    </row>
    <row r="18" spans="1:8" ht="15.75" x14ac:dyDescent="0.25">
      <c r="A18" s="92" t="s">
        <v>88</v>
      </c>
      <c r="B18" s="93">
        <v>1639500</v>
      </c>
      <c r="C18" s="93">
        <v>0</v>
      </c>
      <c r="D18" s="93">
        <v>0</v>
      </c>
      <c r="E18" s="93">
        <v>1639500</v>
      </c>
      <c r="F18" s="94">
        <v>0</v>
      </c>
      <c r="G18" s="94">
        <v>0</v>
      </c>
      <c r="H18" s="94">
        <f t="shared" si="2"/>
        <v>1639500</v>
      </c>
    </row>
    <row r="19" spans="1:8" ht="15.75" x14ac:dyDescent="0.25">
      <c r="A19" s="92" t="s">
        <v>89</v>
      </c>
      <c r="B19" s="93">
        <v>1500000</v>
      </c>
      <c r="C19" s="93">
        <v>0</v>
      </c>
      <c r="D19" s="93">
        <v>0</v>
      </c>
      <c r="E19" s="93">
        <v>1500000</v>
      </c>
      <c r="F19" s="94">
        <v>0</v>
      </c>
      <c r="G19" s="94">
        <v>0</v>
      </c>
      <c r="H19" s="94">
        <f t="shared" si="2"/>
        <v>1500000</v>
      </c>
    </row>
    <row r="20" spans="1:8" ht="15.75" x14ac:dyDescent="0.25">
      <c r="A20" s="92" t="s">
        <v>90</v>
      </c>
      <c r="B20" s="93">
        <v>3000</v>
      </c>
      <c r="C20" s="93">
        <v>0</v>
      </c>
      <c r="D20" s="93">
        <v>0</v>
      </c>
      <c r="E20" s="93">
        <v>3000</v>
      </c>
      <c r="F20" s="94">
        <v>0</v>
      </c>
      <c r="G20" s="94">
        <v>0</v>
      </c>
      <c r="H20" s="94">
        <f t="shared" si="2"/>
        <v>3000</v>
      </c>
    </row>
    <row r="21" spans="1:8" ht="15.75" x14ac:dyDescent="0.25">
      <c r="A21" s="83"/>
      <c r="B21" s="84"/>
      <c r="C21" s="84"/>
      <c r="D21" s="84"/>
      <c r="E21" s="85"/>
      <c r="F21" s="86"/>
      <c r="G21" s="86"/>
      <c r="H21" s="86"/>
    </row>
    <row r="22" spans="1:8" ht="15.75" x14ac:dyDescent="0.25">
      <c r="A22" s="87" t="s">
        <v>91</v>
      </c>
      <c r="B22" s="88">
        <v>0</v>
      </c>
      <c r="C22" s="88">
        <v>0</v>
      </c>
      <c r="D22" s="88">
        <v>0</v>
      </c>
      <c r="E22" s="95">
        <v>0</v>
      </c>
      <c r="F22" s="95">
        <v>0</v>
      </c>
      <c r="G22" s="95">
        <v>0</v>
      </c>
      <c r="H22" s="96">
        <f>E22-F22-G22</f>
        <v>0</v>
      </c>
    </row>
    <row r="23" spans="1:8" ht="15.75" x14ac:dyDescent="0.25">
      <c r="A23" s="97"/>
      <c r="B23" s="98"/>
      <c r="C23" s="98"/>
      <c r="D23" s="98"/>
      <c r="E23" s="99"/>
      <c r="F23" s="100"/>
      <c r="G23" s="100"/>
      <c r="H23" s="100"/>
    </row>
    <row r="24" spans="1:8" ht="15.75" x14ac:dyDescent="0.25">
      <c r="A24" s="101" t="s">
        <v>92</v>
      </c>
      <c r="B24" s="102">
        <f t="shared" ref="B24:H24" si="3">B6+B13+B22</f>
        <v>11867523.18</v>
      </c>
      <c r="C24" s="102">
        <f t="shared" si="3"/>
        <v>0</v>
      </c>
      <c r="D24" s="102">
        <f t="shared" si="3"/>
        <v>0</v>
      </c>
      <c r="E24" s="102">
        <f t="shared" si="3"/>
        <v>11867523.18</v>
      </c>
      <c r="F24" s="102">
        <f t="shared" si="3"/>
        <v>154500</v>
      </c>
      <c r="G24" s="102">
        <f t="shared" si="3"/>
        <v>0</v>
      </c>
      <c r="H24" s="102">
        <f t="shared" si="3"/>
        <v>11713023.18</v>
      </c>
    </row>
    <row r="25" spans="1:8" ht="15.75" x14ac:dyDescent="0.25">
      <c r="A25" s="103"/>
      <c r="B25" s="104"/>
      <c r="C25" s="104"/>
      <c r="D25" s="104"/>
      <c r="E25" s="105"/>
      <c r="F25" s="106"/>
      <c r="G25" s="106"/>
      <c r="H25" s="106"/>
    </row>
  </sheetData>
  <mergeCells count="5">
    <mergeCell ref="A2:B2"/>
    <mergeCell ref="C2:E2"/>
    <mergeCell ref="F2:H2"/>
    <mergeCell ref="A3:A4"/>
    <mergeCell ref="B3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99"/>
  <sheetViews>
    <sheetView showGridLines="0" topLeftCell="A37" zoomScaleNormal="100" workbookViewId="0">
      <selection activeCell="A73" sqref="A73"/>
    </sheetView>
  </sheetViews>
  <sheetFormatPr defaultColWidth="9.140625" defaultRowHeight="12.75" x14ac:dyDescent="0.2"/>
  <cols>
    <col min="1" max="1" width="5.5703125" style="5" customWidth="1"/>
    <col min="2" max="2" width="70.5703125" style="5" customWidth="1"/>
    <col min="3" max="3" width="20.5703125" style="76" customWidth="1"/>
    <col min="4" max="4" width="20.5703125" style="5" customWidth="1"/>
    <col min="5" max="5" width="17.85546875" style="5" customWidth="1"/>
    <col min="6" max="6" width="18.5703125" style="5" customWidth="1"/>
    <col min="7" max="16384" width="9.140625" style="5"/>
  </cols>
  <sheetData>
    <row r="1" spans="1:5" x14ac:dyDescent="0.2">
      <c r="A1" s="1" t="s">
        <v>0</v>
      </c>
      <c r="B1" s="2"/>
      <c r="C1" s="3">
        <v>2023</v>
      </c>
      <c r="D1" s="3">
        <v>2022</v>
      </c>
      <c r="E1" s="107" t="s">
        <v>97</v>
      </c>
    </row>
    <row r="2" spans="1:5" x14ac:dyDescent="0.2">
      <c r="A2" s="6" t="s">
        <v>1</v>
      </c>
      <c r="B2" s="7"/>
      <c r="C2" s="26">
        <f>C3+C4+C5</f>
        <v>90750000</v>
      </c>
      <c r="D2" s="26">
        <f>D3+D4+D5</f>
        <v>89650000</v>
      </c>
      <c r="E2" s="108">
        <f t="shared" ref="E2:E19" si="0">C2-D2</f>
        <v>1100000</v>
      </c>
    </row>
    <row r="3" spans="1:5" x14ac:dyDescent="0.2">
      <c r="A3" s="14"/>
      <c r="B3" s="5" t="s">
        <v>2</v>
      </c>
      <c r="C3" s="15">
        <v>90750000</v>
      </c>
      <c r="D3" s="15">
        <v>89650000</v>
      </c>
      <c r="E3" s="109">
        <f t="shared" si="0"/>
        <v>1100000</v>
      </c>
    </row>
    <row r="4" spans="1:5" x14ac:dyDescent="0.2">
      <c r="A4" s="14"/>
      <c r="B4" s="5" t="s">
        <v>3</v>
      </c>
      <c r="C4" s="15">
        <v>0</v>
      </c>
      <c r="D4" s="15">
        <v>0</v>
      </c>
      <c r="E4" s="109">
        <f t="shared" si="0"/>
        <v>0</v>
      </c>
    </row>
    <row r="5" spans="1:5" x14ac:dyDescent="0.2">
      <c r="A5" s="14"/>
      <c r="B5" s="5" t="s">
        <v>4</v>
      </c>
      <c r="C5" s="15">
        <v>0</v>
      </c>
      <c r="D5" s="15">
        <v>0</v>
      </c>
      <c r="E5" s="109">
        <f t="shared" si="0"/>
        <v>0</v>
      </c>
    </row>
    <row r="6" spans="1:5" x14ac:dyDescent="0.2">
      <c r="A6" s="6" t="s">
        <v>5</v>
      </c>
      <c r="B6" s="7"/>
      <c r="C6" s="26">
        <f>C7+C8+C9+C10+C11+C12+C13</f>
        <v>436867664.15000004</v>
      </c>
      <c r="D6" s="26">
        <f>D7+D8+D9+D10+D11+D12+D13</f>
        <v>426300293.34000003</v>
      </c>
      <c r="E6" s="108">
        <f t="shared" si="0"/>
        <v>10567370.810000002</v>
      </c>
    </row>
    <row r="7" spans="1:5" x14ac:dyDescent="0.2">
      <c r="A7" s="14"/>
      <c r="B7" s="5" t="s">
        <v>6</v>
      </c>
      <c r="C7" s="15">
        <f>408577000+6455348-600000</f>
        <v>414432348</v>
      </c>
      <c r="D7" s="15">
        <v>405371213</v>
      </c>
      <c r="E7" s="109">
        <f t="shared" si="0"/>
        <v>9061135</v>
      </c>
    </row>
    <row r="8" spans="1:5" x14ac:dyDescent="0.2">
      <c r="A8" s="14"/>
      <c r="B8" s="5" t="s">
        <v>7</v>
      </c>
      <c r="C8" s="15">
        <v>7247000</v>
      </c>
      <c r="D8" s="15">
        <v>5807500</v>
      </c>
      <c r="E8" s="109">
        <f t="shared" si="0"/>
        <v>1439500</v>
      </c>
    </row>
    <row r="9" spans="1:5" x14ac:dyDescent="0.2">
      <c r="A9" s="14"/>
      <c r="B9" s="5" t="s">
        <v>8</v>
      </c>
      <c r="C9" s="15">
        <v>0</v>
      </c>
      <c r="D9" s="15">
        <v>0</v>
      </c>
      <c r="E9" s="109">
        <f t="shared" si="0"/>
        <v>0</v>
      </c>
    </row>
    <row r="10" spans="1:5" x14ac:dyDescent="0.2">
      <c r="A10" s="14"/>
      <c r="B10" s="5" t="s">
        <v>9</v>
      </c>
      <c r="C10" s="15">
        <v>0</v>
      </c>
      <c r="D10" s="15">
        <v>0</v>
      </c>
      <c r="E10" s="109">
        <f t="shared" si="0"/>
        <v>0</v>
      </c>
    </row>
    <row r="11" spans="1:5" x14ac:dyDescent="0.2">
      <c r="A11" s="14"/>
      <c r="B11" s="5" t="s">
        <v>10</v>
      </c>
      <c r="C11" s="15">
        <v>0</v>
      </c>
      <c r="D11" s="15">
        <v>0</v>
      </c>
      <c r="E11" s="109">
        <f t="shared" si="0"/>
        <v>0</v>
      </c>
    </row>
    <row r="12" spans="1:5" x14ac:dyDescent="0.2">
      <c r="A12" s="14"/>
      <c r="B12" s="5" t="s">
        <v>11</v>
      </c>
      <c r="C12" s="15">
        <v>774852.22</v>
      </c>
      <c r="D12" s="15">
        <v>1053238.8</v>
      </c>
      <c r="E12" s="109">
        <f t="shared" si="0"/>
        <v>-278386.58000000007</v>
      </c>
    </row>
    <row r="13" spans="1:5" x14ac:dyDescent="0.2">
      <c r="A13" s="14"/>
      <c r="B13" s="5" t="s">
        <v>12</v>
      </c>
      <c r="C13" s="15">
        <v>14413463.93</v>
      </c>
      <c r="D13" s="15">
        <v>14068341.539999999</v>
      </c>
      <c r="E13" s="109">
        <f t="shared" si="0"/>
        <v>345122.3900000006</v>
      </c>
    </row>
    <row r="14" spans="1:5" x14ac:dyDescent="0.2">
      <c r="A14" s="6" t="s">
        <v>13</v>
      </c>
      <c r="B14" s="7"/>
      <c r="C14" s="26">
        <v>0</v>
      </c>
      <c r="D14" s="26">
        <v>0</v>
      </c>
      <c r="E14" s="108">
        <f t="shared" si="0"/>
        <v>0</v>
      </c>
    </row>
    <row r="15" spans="1:5" x14ac:dyDescent="0.2">
      <c r="A15" s="6" t="s">
        <v>14</v>
      </c>
      <c r="B15" s="7"/>
      <c r="C15" s="26">
        <v>15709400.42</v>
      </c>
      <c r="D15" s="26">
        <v>14640433.24</v>
      </c>
      <c r="E15" s="108">
        <f t="shared" si="0"/>
        <v>1068967.1799999997</v>
      </c>
    </row>
    <row r="16" spans="1:5" x14ac:dyDescent="0.2">
      <c r="A16" s="6" t="s">
        <v>15</v>
      </c>
      <c r="B16" s="7"/>
      <c r="C16" s="26">
        <v>8936488</v>
      </c>
      <c r="D16" s="26">
        <v>9018462</v>
      </c>
      <c r="E16" s="108">
        <f t="shared" si="0"/>
        <v>-81974</v>
      </c>
    </row>
    <row r="17" spans="1:5" x14ac:dyDescent="0.2">
      <c r="A17" s="6"/>
      <c r="B17" s="7" t="s">
        <v>16</v>
      </c>
      <c r="C17" s="26">
        <v>0</v>
      </c>
      <c r="D17" s="26">
        <v>467650</v>
      </c>
      <c r="E17" s="108">
        <f t="shared" si="0"/>
        <v>-467650</v>
      </c>
    </row>
    <row r="18" spans="1:5" x14ac:dyDescent="0.2">
      <c r="A18" s="6" t="s">
        <v>17</v>
      </c>
      <c r="B18" s="7"/>
      <c r="C18" s="26">
        <v>0</v>
      </c>
      <c r="D18" s="26">
        <v>0</v>
      </c>
      <c r="E18" s="108">
        <f t="shared" si="0"/>
        <v>0</v>
      </c>
    </row>
    <row r="19" spans="1:5" x14ac:dyDescent="0.2">
      <c r="A19" s="46" t="s">
        <v>18</v>
      </c>
      <c r="B19" s="47"/>
      <c r="C19" s="8">
        <v>0</v>
      </c>
      <c r="D19" s="8">
        <v>0</v>
      </c>
      <c r="E19" s="110">
        <f t="shared" si="0"/>
        <v>0</v>
      </c>
    </row>
    <row r="20" spans="1:5" x14ac:dyDescent="0.2">
      <c r="A20" s="28"/>
      <c r="B20" s="29"/>
      <c r="C20" s="111"/>
      <c r="D20" s="111"/>
      <c r="E20" s="31"/>
    </row>
    <row r="21" spans="1:5" x14ac:dyDescent="0.2">
      <c r="A21" s="32" t="s">
        <v>19</v>
      </c>
      <c r="B21" s="33"/>
      <c r="C21" s="112">
        <f>C2+C6+C14+C15+C16+C18+C19</f>
        <v>552263552.57000005</v>
      </c>
      <c r="D21" s="112">
        <f>D2+D6+D14+D15+D16+D18+D19</f>
        <v>539609188.58000004</v>
      </c>
      <c r="E21" s="35">
        <f>E2+E6+E14+E15+E16+E18+E19</f>
        <v>12654363.990000002</v>
      </c>
    </row>
    <row r="22" spans="1:5" x14ac:dyDescent="0.2">
      <c r="A22" s="32"/>
      <c r="B22" s="33"/>
      <c r="C22" s="113"/>
      <c r="D22" s="113"/>
      <c r="E22" s="49"/>
    </row>
    <row r="23" spans="1:5" x14ac:dyDescent="0.2">
      <c r="A23" s="40" t="s">
        <v>20</v>
      </c>
      <c r="B23" s="114"/>
      <c r="C23" s="115"/>
      <c r="D23" s="115"/>
      <c r="E23" s="43"/>
    </row>
    <row r="24" spans="1:5" x14ac:dyDescent="0.2">
      <c r="A24" s="116" t="s">
        <v>21</v>
      </c>
      <c r="B24" s="117"/>
      <c r="C24" s="24">
        <f>C25+C31</f>
        <v>290263109.89999998</v>
      </c>
      <c r="D24" s="24">
        <f>D25+D31</f>
        <v>279244784.74000001</v>
      </c>
      <c r="E24" s="118">
        <f>C24-D24</f>
        <v>11018325.159999967</v>
      </c>
    </row>
    <row r="25" spans="1:5" x14ac:dyDescent="0.2">
      <c r="A25" s="14"/>
      <c r="B25" s="5" t="s">
        <v>22</v>
      </c>
      <c r="C25" s="15">
        <f>C26+C27+C28+C29+C30</f>
        <v>210953846.48999998</v>
      </c>
      <c r="D25" s="15">
        <f>D26+D27+D28+D29+D30</f>
        <v>201090684.73999998</v>
      </c>
      <c r="E25" s="109">
        <f>C25-D25</f>
        <v>9863161.75</v>
      </c>
    </row>
    <row r="26" spans="1:5" x14ac:dyDescent="0.2">
      <c r="A26" s="14"/>
      <c r="B26" s="5" t="s">
        <v>23</v>
      </c>
      <c r="C26" s="15">
        <v>200507069.13999999</v>
      </c>
      <c r="D26" s="15">
        <v>188670117.44999999</v>
      </c>
      <c r="E26" s="109">
        <f t="shared" ref="E26:E31" si="1">C26-D26</f>
        <v>11836951.689999998</v>
      </c>
    </row>
    <row r="27" spans="1:5" x14ac:dyDescent="0.2">
      <c r="A27" s="14"/>
      <c r="B27" s="5" t="s">
        <v>24</v>
      </c>
      <c r="C27" s="15">
        <v>6098100</v>
      </c>
      <c r="D27" s="15">
        <v>7767088.8899999997</v>
      </c>
      <c r="E27" s="109">
        <f t="shared" si="1"/>
        <v>-1668988.8899999997</v>
      </c>
    </row>
    <row r="28" spans="1:5" x14ac:dyDescent="0.2">
      <c r="A28" s="14"/>
      <c r="B28" s="5" t="s">
        <v>25</v>
      </c>
      <c r="C28" s="15">
        <v>2105857.35</v>
      </c>
      <c r="D28" s="15">
        <v>2246478.4</v>
      </c>
      <c r="E28" s="109">
        <f t="shared" si="1"/>
        <v>-140621.04999999981</v>
      </c>
    </row>
    <row r="29" spans="1:5" x14ac:dyDescent="0.2">
      <c r="A29" s="14"/>
      <c r="B29" s="5" t="s">
        <v>26</v>
      </c>
      <c r="C29" s="15">
        <v>821500</v>
      </c>
      <c r="D29" s="15">
        <v>781000</v>
      </c>
      <c r="E29" s="109">
        <f t="shared" si="1"/>
        <v>40500</v>
      </c>
    </row>
    <row r="30" spans="1:5" x14ac:dyDescent="0.2">
      <c r="A30" s="14"/>
      <c r="B30" s="5" t="s">
        <v>27</v>
      </c>
      <c r="C30" s="15">
        <v>1421320</v>
      </c>
      <c r="D30" s="15">
        <v>1626000</v>
      </c>
      <c r="E30" s="109">
        <f t="shared" si="1"/>
        <v>-204680</v>
      </c>
    </row>
    <row r="31" spans="1:5" x14ac:dyDescent="0.2">
      <c r="A31" s="14"/>
      <c r="B31" s="5" t="s">
        <v>28</v>
      </c>
      <c r="C31" s="15">
        <v>79309263.409999996</v>
      </c>
      <c r="D31" s="15">
        <v>78154100</v>
      </c>
      <c r="E31" s="109">
        <f t="shared" si="1"/>
        <v>1155163.4099999964</v>
      </c>
    </row>
    <row r="32" spans="1:5" x14ac:dyDescent="0.2">
      <c r="A32" s="6" t="s">
        <v>29</v>
      </c>
      <c r="B32" s="7"/>
      <c r="C32" s="26">
        <f>C33+C34+C35+C36+C37+C38+C39+C40+C41+C42+C43+C44</f>
        <v>254290170.40000001</v>
      </c>
      <c r="D32" s="26">
        <f>D33+D34+D35+D36+D37+D38+D39+D40+D41+D42+D43+D44</f>
        <v>232880408.98000002</v>
      </c>
      <c r="E32" s="108">
        <f>C32-D32</f>
        <v>21409761.419999987</v>
      </c>
    </row>
    <row r="33" spans="1:5" x14ac:dyDescent="0.2">
      <c r="A33" s="14"/>
      <c r="B33" s="5" t="s">
        <v>30</v>
      </c>
      <c r="C33" s="15">
        <f>117190638.49-600000</f>
        <v>116590638.48999999</v>
      </c>
      <c r="D33" s="15">
        <v>100787452</v>
      </c>
      <c r="E33" s="109">
        <f>C33-D33</f>
        <v>15803186.489999995</v>
      </c>
    </row>
    <row r="34" spans="1:5" x14ac:dyDescent="0.2">
      <c r="A34" s="14"/>
      <c r="B34" s="5" t="s">
        <v>31</v>
      </c>
      <c r="C34" s="15">
        <v>20249400.420000002</v>
      </c>
      <c r="D34" s="15">
        <v>19128649.239999998</v>
      </c>
      <c r="E34" s="109">
        <f t="shared" ref="E34:E51" si="2">C34-D34</f>
        <v>1120751.1800000034</v>
      </c>
    </row>
    <row r="35" spans="1:5" x14ac:dyDescent="0.2">
      <c r="A35" s="14"/>
      <c r="B35" s="5" t="s">
        <v>32</v>
      </c>
      <c r="C35" s="15">
        <v>588000</v>
      </c>
      <c r="D35" s="15">
        <v>597734.59</v>
      </c>
      <c r="E35" s="109">
        <f t="shared" si="2"/>
        <v>-9734.5899999999674</v>
      </c>
    </row>
    <row r="36" spans="1:5" x14ac:dyDescent="0.2">
      <c r="A36" s="14"/>
      <c r="B36" s="5" t="s">
        <v>33</v>
      </c>
      <c r="C36" s="15">
        <v>0</v>
      </c>
      <c r="D36" s="15">
        <v>0</v>
      </c>
      <c r="E36" s="109">
        <f t="shared" si="2"/>
        <v>0</v>
      </c>
    </row>
    <row r="37" spans="1:5" x14ac:dyDescent="0.2">
      <c r="A37" s="14"/>
      <c r="B37" s="5" t="s">
        <v>34</v>
      </c>
      <c r="C37" s="15">
        <v>6751195.3799999999</v>
      </c>
      <c r="D37" s="15">
        <v>8626526.9199999999</v>
      </c>
      <c r="E37" s="109">
        <f t="shared" si="2"/>
        <v>-1875331.54</v>
      </c>
    </row>
    <row r="38" spans="1:5" x14ac:dyDescent="0.2">
      <c r="A38" s="14"/>
      <c r="B38" s="5" t="s">
        <v>35</v>
      </c>
      <c r="C38" s="15">
        <v>0</v>
      </c>
      <c r="D38" s="15">
        <v>0</v>
      </c>
      <c r="E38" s="109">
        <f t="shared" si="2"/>
        <v>0</v>
      </c>
    </row>
    <row r="39" spans="1:5" x14ac:dyDescent="0.2">
      <c r="A39" s="14"/>
      <c r="B39" s="5" t="s">
        <v>36</v>
      </c>
      <c r="C39" s="15">
        <v>6689047.7199999997</v>
      </c>
      <c r="D39" s="15">
        <v>6030071.5</v>
      </c>
      <c r="E39" s="109">
        <f t="shared" si="2"/>
        <v>658976.21999999974</v>
      </c>
    </row>
    <row r="40" spans="1:5" x14ac:dyDescent="0.2">
      <c r="A40" s="14"/>
      <c r="B40" s="5" t="s">
        <v>37</v>
      </c>
      <c r="C40" s="15">
        <v>79500268.989999995</v>
      </c>
      <c r="D40" s="15">
        <v>68332174.030000001</v>
      </c>
      <c r="E40" s="109">
        <f t="shared" si="2"/>
        <v>11168094.959999993</v>
      </c>
    </row>
    <row r="41" spans="1:5" x14ac:dyDescent="0.2">
      <c r="A41" s="14"/>
      <c r="B41" s="5" t="s">
        <v>38</v>
      </c>
      <c r="C41" s="15">
        <v>1564499.24</v>
      </c>
      <c r="D41" s="15">
        <v>1820452.61</v>
      </c>
      <c r="E41" s="109">
        <f t="shared" si="2"/>
        <v>-255953.37000000011</v>
      </c>
    </row>
    <row r="42" spans="1:5" x14ac:dyDescent="0.2">
      <c r="A42" s="14"/>
      <c r="B42" s="5" t="s">
        <v>39</v>
      </c>
      <c r="C42" s="15">
        <v>0</v>
      </c>
      <c r="D42" s="15">
        <v>0</v>
      </c>
      <c r="E42" s="109">
        <f t="shared" si="2"/>
        <v>0</v>
      </c>
    </row>
    <row r="43" spans="1:5" x14ac:dyDescent="0.2">
      <c r="A43" s="14"/>
      <c r="B43" s="5" t="s">
        <v>40</v>
      </c>
      <c r="C43" s="15">
        <v>14642578.42</v>
      </c>
      <c r="D43" s="15">
        <v>8499177.1600000001</v>
      </c>
      <c r="E43" s="109">
        <f t="shared" si="2"/>
        <v>6143401.2599999998</v>
      </c>
    </row>
    <row r="44" spans="1:5" x14ac:dyDescent="0.2">
      <c r="A44" s="14"/>
      <c r="B44" s="5" t="s">
        <v>41</v>
      </c>
      <c r="C44" s="15">
        <v>7714541.7400000002</v>
      </c>
      <c r="D44" s="15">
        <v>19058170.93</v>
      </c>
      <c r="E44" s="109">
        <f t="shared" si="2"/>
        <v>-11343629.189999999</v>
      </c>
    </row>
    <row r="45" spans="1:5" x14ac:dyDescent="0.2">
      <c r="A45" s="6" t="s">
        <v>42</v>
      </c>
      <c r="B45" s="7"/>
      <c r="C45" s="26">
        <f>C46+C47+C48+C49</f>
        <v>7057184</v>
      </c>
      <c r="D45" s="26">
        <f>D46+D47+D48+D49</f>
        <v>7362583</v>
      </c>
      <c r="E45" s="108">
        <f t="shared" si="2"/>
        <v>-305399</v>
      </c>
    </row>
    <row r="46" spans="1:5" x14ac:dyDescent="0.2">
      <c r="A46" s="14"/>
      <c r="B46" s="5" t="s">
        <v>43</v>
      </c>
      <c r="C46" s="15">
        <v>80842</v>
      </c>
      <c r="D46" s="15">
        <v>72433</v>
      </c>
      <c r="E46" s="109">
        <f t="shared" si="2"/>
        <v>8409</v>
      </c>
    </row>
    <row r="47" spans="1:5" x14ac:dyDescent="0.2">
      <c r="A47" s="14"/>
      <c r="B47" s="5" t="s">
        <v>44</v>
      </c>
      <c r="C47" s="15">
        <v>6976342</v>
      </c>
      <c r="D47" s="15">
        <v>7290150</v>
      </c>
      <c r="E47" s="109">
        <f t="shared" si="2"/>
        <v>-313808</v>
      </c>
    </row>
    <row r="48" spans="1:5" x14ac:dyDescent="0.2">
      <c r="A48" s="14"/>
      <c r="B48" s="5" t="s">
        <v>45</v>
      </c>
      <c r="C48" s="15">
        <v>0</v>
      </c>
      <c r="D48" s="15">
        <v>0</v>
      </c>
      <c r="E48" s="109">
        <f t="shared" si="2"/>
        <v>0</v>
      </c>
    </row>
    <row r="49" spans="1:6" x14ac:dyDescent="0.2">
      <c r="A49" s="14"/>
      <c r="B49" s="5" t="s">
        <v>46</v>
      </c>
      <c r="C49" s="15">
        <v>0</v>
      </c>
      <c r="D49" s="15">
        <v>0</v>
      </c>
      <c r="E49" s="109">
        <f t="shared" si="2"/>
        <v>0</v>
      </c>
    </row>
    <row r="50" spans="1:6" x14ac:dyDescent="0.2">
      <c r="A50" s="6" t="s">
        <v>47</v>
      </c>
      <c r="B50" s="7"/>
      <c r="C50" s="26">
        <v>0</v>
      </c>
      <c r="D50" s="26">
        <v>0</v>
      </c>
      <c r="E50" s="108">
        <f t="shared" si="2"/>
        <v>0</v>
      </c>
    </row>
    <row r="51" spans="1:6" x14ac:dyDescent="0.2">
      <c r="A51" s="46" t="s">
        <v>48</v>
      </c>
      <c r="B51" s="47"/>
      <c r="C51" s="8">
        <v>2110338</v>
      </c>
      <c r="D51" s="8">
        <v>2090288</v>
      </c>
      <c r="E51" s="110">
        <f t="shared" si="2"/>
        <v>20050</v>
      </c>
    </row>
    <row r="52" spans="1:6" x14ac:dyDescent="0.2">
      <c r="A52" s="28"/>
      <c r="B52" s="29"/>
      <c r="C52" s="111"/>
      <c r="D52" s="111"/>
      <c r="E52" s="31"/>
    </row>
    <row r="53" spans="1:6" x14ac:dyDescent="0.2">
      <c r="A53" s="32" t="s">
        <v>49</v>
      </c>
      <c r="B53" s="33"/>
      <c r="C53" s="112">
        <f>C24+C32+C45+C50+C51</f>
        <v>553720802.29999995</v>
      </c>
      <c r="D53" s="112">
        <f>D24+D32+D45+D50+D51</f>
        <v>521578064.72000003</v>
      </c>
      <c r="E53" s="35">
        <f>E24+E32+E45+E50+E51</f>
        <v>32142737.579999954</v>
      </c>
    </row>
    <row r="54" spans="1:6" x14ac:dyDescent="0.2">
      <c r="A54" s="50"/>
      <c r="B54" s="33"/>
      <c r="C54" s="113"/>
      <c r="D54" s="113"/>
      <c r="E54" s="49"/>
    </row>
    <row r="55" spans="1:6" x14ac:dyDescent="0.2">
      <c r="A55" s="28"/>
      <c r="B55" s="29"/>
      <c r="C55" s="111"/>
      <c r="D55" s="111"/>
      <c r="E55" s="31"/>
    </row>
    <row r="56" spans="1:6" x14ac:dyDescent="0.2">
      <c r="A56" s="51" t="s">
        <v>50</v>
      </c>
      <c r="B56" s="33"/>
      <c r="C56" s="112">
        <f>C21-C53</f>
        <v>-1457249.7299998999</v>
      </c>
      <c r="D56" s="112">
        <f>D21-D53</f>
        <v>18031123.860000014</v>
      </c>
      <c r="E56" s="35">
        <f>E21-E53</f>
        <v>-19488373.589999951</v>
      </c>
    </row>
    <row r="57" spans="1:6" x14ac:dyDescent="0.2">
      <c r="A57" s="52"/>
      <c r="B57" s="37"/>
      <c r="C57" s="119"/>
      <c r="D57" s="119"/>
      <c r="E57" s="39"/>
    </row>
    <row r="58" spans="1:6" x14ac:dyDescent="0.2">
      <c r="A58" s="53" t="s">
        <v>51</v>
      </c>
      <c r="B58" s="54"/>
      <c r="C58" s="120">
        <f>+C59+C60+C61</f>
        <v>-76600</v>
      </c>
      <c r="D58" s="120">
        <f>+D59+D60+D61</f>
        <v>-75850</v>
      </c>
      <c r="E58" s="121">
        <f>+E59+E60+E61</f>
        <v>-750</v>
      </c>
      <c r="F58" s="23"/>
    </row>
    <row r="59" spans="1:6" x14ac:dyDescent="0.2">
      <c r="A59" s="14"/>
      <c r="B59" s="5" t="s">
        <v>52</v>
      </c>
      <c r="C59" s="15">
        <v>0</v>
      </c>
      <c r="D59" s="15">
        <v>0</v>
      </c>
      <c r="E59" s="109">
        <f t="shared" ref="E59:E64" si="3">C59-D59</f>
        <v>0</v>
      </c>
    </row>
    <row r="60" spans="1:6" x14ac:dyDescent="0.2">
      <c r="A60" s="14"/>
      <c r="B60" s="5" t="s">
        <v>53</v>
      </c>
      <c r="C60" s="15">
        <v>-76600</v>
      </c>
      <c r="D60" s="15">
        <v>-75850</v>
      </c>
      <c r="E60" s="109">
        <f t="shared" si="3"/>
        <v>-750</v>
      </c>
    </row>
    <row r="61" spans="1:6" x14ac:dyDescent="0.2">
      <c r="A61" s="14"/>
      <c r="B61" s="5" t="s">
        <v>54</v>
      </c>
      <c r="C61" s="15">
        <v>0</v>
      </c>
      <c r="D61" s="15">
        <v>0</v>
      </c>
      <c r="E61" s="109">
        <f t="shared" si="3"/>
        <v>0</v>
      </c>
    </row>
    <row r="62" spans="1:6" x14ac:dyDescent="0.2">
      <c r="A62" s="40" t="s">
        <v>55</v>
      </c>
      <c r="B62" s="57"/>
      <c r="C62" s="122">
        <f>C63+C64</f>
        <v>0</v>
      </c>
      <c r="D62" s="122">
        <f>D63+D64</f>
        <v>0</v>
      </c>
      <c r="E62" s="123">
        <f t="shared" si="3"/>
        <v>0</v>
      </c>
    </row>
    <row r="63" spans="1:6" x14ac:dyDescent="0.2">
      <c r="A63" s="14"/>
      <c r="B63" s="5" t="s">
        <v>56</v>
      </c>
      <c r="C63" s="15">
        <v>0</v>
      </c>
      <c r="D63" s="15">
        <v>0</v>
      </c>
      <c r="E63" s="109">
        <f t="shared" si="3"/>
        <v>0</v>
      </c>
    </row>
    <row r="64" spans="1:6" x14ac:dyDescent="0.2">
      <c r="A64" s="14"/>
      <c r="B64" s="5" t="s">
        <v>57</v>
      </c>
      <c r="C64" s="15">
        <v>0</v>
      </c>
      <c r="D64" s="15">
        <v>0</v>
      </c>
      <c r="E64" s="109">
        <f t="shared" si="3"/>
        <v>0</v>
      </c>
    </row>
    <row r="65" spans="1:6" x14ac:dyDescent="0.2">
      <c r="A65" s="40" t="s">
        <v>58</v>
      </c>
      <c r="B65" s="57"/>
      <c r="C65" s="122">
        <f>C66+C67</f>
        <v>0</v>
      </c>
      <c r="D65" s="122">
        <f>D66+D67</f>
        <v>0</v>
      </c>
      <c r="E65" s="123">
        <f>E66+E67</f>
        <v>0</v>
      </c>
    </row>
    <row r="66" spans="1:6" x14ac:dyDescent="0.2">
      <c r="A66" s="14"/>
      <c r="B66" s="5" t="s">
        <v>59</v>
      </c>
      <c r="C66" s="15">
        <v>0</v>
      </c>
      <c r="D66" s="15">
        <v>0</v>
      </c>
      <c r="E66" s="109">
        <f>C66-D66</f>
        <v>0</v>
      </c>
    </row>
    <row r="67" spans="1:6" x14ac:dyDescent="0.2">
      <c r="A67" s="14"/>
      <c r="B67" s="5" t="s">
        <v>60</v>
      </c>
      <c r="C67" s="15">
        <v>0</v>
      </c>
      <c r="D67" s="15">
        <v>0</v>
      </c>
      <c r="E67" s="109">
        <f>C67-D67</f>
        <v>0</v>
      </c>
    </row>
    <row r="68" spans="1:6" x14ac:dyDescent="0.2">
      <c r="A68" s="40" t="s">
        <v>61</v>
      </c>
      <c r="B68" s="57"/>
      <c r="C68" s="122">
        <v>18759062.350000001</v>
      </c>
      <c r="D68" s="122">
        <v>17928214.809999999</v>
      </c>
      <c r="E68" s="123">
        <f>C68-D68</f>
        <v>830847.54000000283</v>
      </c>
      <c r="F68" s="23"/>
    </row>
    <row r="69" spans="1:6" x14ac:dyDescent="0.2">
      <c r="A69" s="60"/>
      <c r="B69" s="59"/>
      <c r="C69" s="61"/>
      <c r="D69" s="61"/>
      <c r="E69" s="124"/>
    </row>
    <row r="70" spans="1:6" x14ac:dyDescent="0.2">
      <c r="A70" s="63" t="s">
        <v>62</v>
      </c>
      <c r="B70" s="64"/>
      <c r="C70" s="65">
        <f>C56+C58-C62+C65-C68</f>
        <v>-20292912.079999901</v>
      </c>
      <c r="D70" s="65">
        <f>D56+D58-D62+D65-D68</f>
        <v>27059.050000015646</v>
      </c>
      <c r="E70" s="125">
        <f>E56+E58-E62+E65-E68</f>
        <v>-20319971.129999954</v>
      </c>
    </row>
    <row r="71" spans="1:6" x14ac:dyDescent="0.2">
      <c r="A71" s="67"/>
      <c r="B71" s="54"/>
      <c r="C71" s="68"/>
      <c r="D71" s="68"/>
      <c r="E71" s="126"/>
    </row>
    <row r="72" spans="1:6" x14ac:dyDescent="0.2">
      <c r="A72" s="67" t="s">
        <v>63</v>
      </c>
      <c r="B72" s="54"/>
      <c r="C72" s="68"/>
      <c r="D72" s="68">
        <v>27059.05</v>
      </c>
      <c r="E72" s="126">
        <f>C72-D72</f>
        <v>-27059.05</v>
      </c>
    </row>
    <row r="73" spans="1:6" x14ac:dyDescent="0.2">
      <c r="A73" s="40" t="s">
        <v>64</v>
      </c>
      <c r="B73" s="41"/>
      <c r="C73" s="42">
        <v>20292912.079999998</v>
      </c>
      <c r="D73" s="42">
        <v>0</v>
      </c>
      <c r="E73" s="127">
        <f>C73-D73</f>
        <v>20292912.079999998</v>
      </c>
    </row>
    <row r="74" spans="1:6" ht="13.5" thickBot="1" x14ac:dyDescent="0.25">
      <c r="A74" s="72" t="s">
        <v>65</v>
      </c>
      <c r="B74" s="73"/>
      <c r="C74" s="74">
        <f>C70-C72+C73</f>
        <v>9.6857547760009766E-8</v>
      </c>
      <c r="D74" s="74">
        <f>D70-D72+D73</f>
        <v>1.5646946849301457E-8</v>
      </c>
      <c r="E74" s="128">
        <f>C74-D74</f>
        <v>8.1210600910708308E-8</v>
      </c>
    </row>
    <row r="80" spans="1:6" x14ac:dyDescent="0.2">
      <c r="D80" s="76"/>
    </row>
    <row r="81" spans="4:4" x14ac:dyDescent="0.2">
      <c r="D81" s="76"/>
    </row>
    <row r="82" spans="4:4" x14ac:dyDescent="0.2">
      <c r="D82" s="76"/>
    </row>
    <row r="83" spans="4:4" x14ac:dyDescent="0.2">
      <c r="D83" s="76"/>
    </row>
    <row r="84" spans="4:4" x14ac:dyDescent="0.2">
      <c r="D84" s="76"/>
    </row>
    <row r="85" spans="4:4" x14ac:dyDescent="0.2">
      <c r="D85" s="76"/>
    </row>
    <row r="86" spans="4:4" x14ac:dyDescent="0.2">
      <c r="D86" s="76"/>
    </row>
    <row r="87" spans="4:4" x14ac:dyDescent="0.2">
      <c r="D87" s="76"/>
    </row>
    <row r="99" spans="4:4" x14ac:dyDescent="0.2">
      <c r="D99" s="23"/>
    </row>
  </sheetData>
  <printOptions gridLines="1"/>
  <pageMargins left="0.7" right="0.7" top="0.75" bottom="0.75" header="0.3" footer="0.3"/>
  <pageSetup paperSize="8" scale="95" orientation="portrait" r:id="rId1"/>
  <rowBreaks count="1" manualBreakCount="1">
    <brk id="7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1"/>
  <sheetViews>
    <sheetView showGridLines="0" tabSelected="1" zoomScaleNormal="100" workbookViewId="0">
      <selection activeCell="E15" sqref="E15"/>
    </sheetView>
  </sheetViews>
  <sheetFormatPr defaultColWidth="9.140625" defaultRowHeight="12.75" x14ac:dyDescent="0.2"/>
  <cols>
    <col min="1" max="1" width="70.5703125" style="79" customWidth="1"/>
    <col min="2" max="8" width="20.5703125" style="79" customWidth="1"/>
    <col min="9" max="16384" width="9.140625" style="79"/>
  </cols>
  <sheetData>
    <row r="1" spans="1:8" x14ac:dyDescent="0.2">
      <c r="A1" s="77"/>
      <c r="B1" s="11"/>
      <c r="C1" s="11"/>
      <c r="D1" s="11"/>
      <c r="E1" s="78"/>
    </row>
    <row r="2" spans="1:8" ht="15.75" x14ac:dyDescent="0.25">
      <c r="A2" s="129" t="s">
        <v>66</v>
      </c>
      <c r="B2" s="129"/>
      <c r="C2" s="129" t="s">
        <v>67</v>
      </c>
      <c r="D2" s="129"/>
      <c r="E2" s="129"/>
      <c r="F2" s="129" t="s">
        <v>67</v>
      </c>
      <c r="G2" s="129"/>
      <c r="H2" s="129"/>
    </row>
    <row r="3" spans="1:8" ht="63.75" customHeight="1" x14ac:dyDescent="0.2">
      <c r="A3" s="130" t="s">
        <v>68</v>
      </c>
      <c r="B3" s="130" t="s">
        <v>69</v>
      </c>
      <c r="C3" s="80" t="s">
        <v>70</v>
      </c>
      <c r="D3" s="80" t="s">
        <v>71</v>
      </c>
      <c r="E3" s="80" t="s">
        <v>72</v>
      </c>
      <c r="F3" s="80" t="s">
        <v>73</v>
      </c>
      <c r="G3" s="80" t="s">
        <v>74</v>
      </c>
      <c r="H3" s="81" t="s">
        <v>75</v>
      </c>
    </row>
    <row r="4" spans="1:8" ht="15.75" x14ac:dyDescent="0.25">
      <c r="A4" s="131"/>
      <c r="B4" s="131"/>
      <c r="C4" s="82" t="s">
        <v>76</v>
      </c>
      <c r="D4" s="82" t="s">
        <v>76</v>
      </c>
      <c r="E4" s="82" t="s">
        <v>76</v>
      </c>
      <c r="F4" s="82" t="s">
        <v>76</v>
      </c>
      <c r="G4" s="82" t="s">
        <v>76</v>
      </c>
      <c r="H4" s="82" t="s">
        <v>76</v>
      </c>
    </row>
    <row r="5" spans="1:8" ht="15.75" x14ac:dyDescent="0.25">
      <c r="A5" s="83"/>
      <c r="B5" s="84"/>
      <c r="C5" s="84"/>
      <c r="D5" s="84"/>
      <c r="E5" s="85"/>
      <c r="F5" s="86"/>
      <c r="G5" s="86"/>
      <c r="H5" s="86"/>
    </row>
    <row r="6" spans="1:8" ht="15.75" x14ac:dyDescent="0.25">
      <c r="A6" s="87" t="s">
        <v>77</v>
      </c>
      <c r="B6" s="88">
        <f>SUM(B7:B11)</f>
        <v>3069250</v>
      </c>
      <c r="C6" s="88">
        <f t="shared" ref="C6:H6" si="0">SUM(C7:C11)</f>
        <v>0</v>
      </c>
      <c r="D6" s="88">
        <f t="shared" si="0"/>
        <v>0</v>
      </c>
      <c r="E6" s="88">
        <f t="shared" si="0"/>
        <v>3069250</v>
      </c>
      <c r="F6" s="88">
        <f t="shared" si="0"/>
        <v>0</v>
      </c>
      <c r="G6" s="88">
        <f t="shared" si="0"/>
        <v>0</v>
      </c>
      <c r="H6" s="88">
        <f t="shared" si="0"/>
        <v>3069250</v>
      </c>
    </row>
    <row r="7" spans="1:8" ht="15.75" x14ac:dyDescent="0.25">
      <c r="A7" s="89" t="s">
        <v>78</v>
      </c>
      <c r="B7" s="90">
        <f>'[1]Budget Investimenti Annuale'!B7</f>
        <v>0</v>
      </c>
      <c r="C7" s="90">
        <f>'[1]Budget Investimenti Annuale'!C7</f>
        <v>0</v>
      </c>
      <c r="D7" s="90">
        <f>'[1]Budget Investimenti Annuale'!D7</f>
        <v>0</v>
      </c>
      <c r="E7" s="91">
        <f>'[1]Budget Investimenti Annuale'!E7</f>
        <v>0</v>
      </c>
      <c r="F7" s="90">
        <f>'[1]Budget Investimenti Annuale'!F7</f>
        <v>0</v>
      </c>
      <c r="G7" s="90">
        <f>'[1]Budget Investimenti Annuale'!G7</f>
        <v>0</v>
      </c>
      <c r="H7" s="90">
        <v>0</v>
      </c>
    </row>
    <row r="8" spans="1:8" ht="15.75" x14ac:dyDescent="0.25">
      <c r="A8" s="92" t="s">
        <v>79</v>
      </c>
      <c r="B8" s="90">
        <f>'Budget Investimenti Annuale'!B8</f>
        <v>69250</v>
      </c>
      <c r="C8" s="90">
        <f>'[1]Budget Investimenti Annuale'!C8</f>
        <v>0</v>
      </c>
      <c r="D8" s="90">
        <f>'[1]Budget Investimenti Annuale'!D8</f>
        <v>0</v>
      </c>
      <c r="E8" s="91">
        <f>'Budget Investimenti Annuale'!E8</f>
        <v>69250</v>
      </c>
      <c r="F8" s="90">
        <f>'[1]Budget Investimenti Annuale'!F8</f>
        <v>0</v>
      </c>
      <c r="G8" s="90">
        <f>'[1]Budget Investimenti Annuale'!G8</f>
        <v>0</v>
      </c>
      <c r="H8" s="90">
        <f>E8-F8-G8</f>
        <v>69250</v>
      </c>
    </row>
    <row r="9" spans="1:8" ht="15.75" x14ac:dyDescent="0.25">
      <c r="A9" s="92" t="s">
        <v>80</v>
      </c>
      <c r="B9" s="90">
        <f>'Budget Investimenti Annuale'!B9</f>
        <v>0</v>
      </c>
      <c r="C9" s="90">
        <f>'[1]Budget Investimenti Annuale'!C9</f>
        <v>0</v>
      </c>
      <c r="D9" s="90">
        <f>'[1]Budget Investimenti Annuale'!D9</f>
        <v>0</v>
      </c>
      <c r="E9" s="91">
        <f>'Budget Investimenti Annuale'!E9</f>
        <v>0</v>
      </c>
      <c r="F9" s="90">
        <f>'[1]Budget Investimenti Annuale'!F9</f>
        <v>0</v>
      </c>
      <c r="G9" s="90">
        <f>'[1]Budget Investimenti Annuale'!G9</f>
        <v>0</v>
      </c>
      <c r="H9" s="90">
        <f>E9-F9-G9</f>
        <v>0</v>
      </c>
    </row>
    <row r="10" spans="1:8" ht="15.75" x14ac:dyDescent="0.25">
      <c r="A10" s="92" t="s">
        <v>81</v>
      </c>
      <c r="B10" s="90">
        <f>'Budget Investimenti Annuale'!B10</f>
        <v>3000000</v>
      </c>
      <c r="C10" s="90">
        <f>'[1]Budget Investimenti Annuale'!C10</f>
        <v>0</v>
      </c>
      <c r="D10" s="90">
        <f>'[1]Budget Investimenti Annuale'!D10</f>
        <v>0</v>
      </c>
      <c r="E10" s="91">
        <f>'Budget Investimenti Annuale'!E10</f>
        <v>3000000</v>
      </c>
      <c r="F10" s="90">
        <f>'[1]Budget Investimenti Annuale'!F10</f>
        <v>0</v>
      </c>
      <c r="G10" s="90">
        <f>'[1]Budget Investimenti Annuale'!G10</f>
        <v>0</v>
      </c>
      <c r="H10" s="90">
        <f>E10-F10-G10</f>
        <v>3000000</v>
      </c>
    </row>
    <row r="11" spans="1:8" ht="15.75" x14ac:dyDescent="0.25">
      <c r="A11" s="92" t="s">
        <v>82</v>
      </c>
      <c r="B11" s="90">
        <f>'[1]Budget Investimenti Annuale'!B11</f>
        <v>0</v>
      </c>
      <c r="C11" s="90">
        <f>'[1]Budget Investimenti Annuale'!C11</f>
        <v>0</v>
      </c>
      <c r="D11" s="90">
        <f>'[1]Budget Investimenti Annuale'!D11</f>
        <v>0</v>
      </c>
      <c r="E11" s="91">
        <f>'[1]Budget Investimenti Annuale'!E11</f>
        <v>0</v>
      </c>
      <c r="F11" s="90">
        <f>'[1]Budget Investimenti Annuale'!F11</f>
        <v>0</v>
      </c>
      <c r="G11" s="90">
        <f>'[1]Budget Investimenti Annuale'!G11</f>
        <v>0</v>
      </c>
      <c r="H11" s="90">
        <f>E11-F11-G11</f>
        <v>0</v>
      </c>
    </row>
    <row r="12" spans="1:8" ht="15.75" x14ac:dyDescent="0.25">
      <c r="A12" s="83"/>
      <c r="B12" s="84"/>
      <c r="C12" s="84"/>
      <c r="D12" s="84"/>
      <c r="E12" s="85"/>
      <c r="F12" s="86"/>
      <c r="G12" s="86"/>
      <c r="H12" s="86"/>
    </row>
    <row r="13" spans="1:8" ht="15.75" x14ac:dyDescent="0.25">
      <c r="A13" s="87" t="s">
        <v>83</v>
      </c>
      <c r="B13" s="88">
        <f>SUM(B14:B20)</f>
        <v>8798273.1799999997</v>
      </c>
      <c r="C13" s="88">
        <f t="shared" ref="C13:H13" si="1">SUM(C14:C20)</f>
        <v>0</v>
      </c>
      <c r="D13" s="88">
        <f t="shared" si="1"/>
        <v>0</v>
      </c>
      <c r="E13" s="88">
        <f t="shared" si="1"/>
        <v>8798273.1799999997</v>
      </c>
      <c r="F13" s="88">
        <f t="shared" si="1"/>
        <v>154500</v>
      </c>
      <c r="G13" s="88">
        <f t="shared" si="1"/>
        <v>0</v>
      </c>
      <c r="H13" s="88">
        <f t="shared" si="1"/>
        <v>8643773.1799999997</v>
      </c>
    </row>
    <row r="14" spans="1:8" ht="15.75" x14ac:dyDescent="0.25">
      <c r="A14" s="89" t="s">
        <v>84</v>
      </c>
      <c r="B14" s="93">
        <f>'[1]Budget Investimenti Annuale'!B14</f>
        <v>0</v>
      </c>
      <c r="C14" s="93">
        <f>'[1]Budget Investimenti Annuale'!C14</f>
        <v>0</v>
      </c>
      <c r="D14" s="93">
        <f>'[1]Budget Investimenti Annuale'!D14</f>
        <v>0</v>
      </c>
      <c r="E14" s="94">
        <f>'[1]Budget Investimenti Annuale'!E14</f>
        <v>0</v>
      </c>
      <c r="F14" s="94">
        <f>'[1]Budget Investimenti Annuale'!F14</f>
        <v>0</v>
      </c>
      <c r="G14" s="94">
        <f>'[1]Budget Investimenti Annuale'!G14</f>
        <v>0</v>
      </c>
      <c r="H14" s="94">
        <f>E14-F14-G14</f>
        <v>0</v>
      </c>
    </row>
    <row r="15" spans="1:8" ht="15.75" x14ac:dyDescent="0.25">
      <c r="A15" s="92" t="s">
        <v>85</v>
      </c>
      <c r="B15" s="93">
        <f>'Budget Investimenti Annuale'!B15</f>
        <v>3873912.03</v>
      </c>
      <c r="C15" s="93">
        <f>'[1]Budget Investimenti Annuale'!C15</f>
        <v>0</v>
      </c>
      <c r="D15" s="93">
        <f>'[1]Budget Investimenti Annuale'!D15</f>
        <v>0</v>
      </c>
      <c r="E15" s="94">
        <f>'Budget Investimenti Annuale'!E15</f>
        <v>3873912.03</v>
      </c>
      <c r="F15" s="94">
        <f>'[1]Budget Investimenti Annuale'!F15</f>
        <v>154500</v>
      </c>
      <c r="G15" s="94">
        <f>'[1]Budget Investimenti Annuale'!G15</f>
        <v>0</v>
      </c>
      <c r="H15" s="94">
        <f>E15-F15-G15</f>
        <v>3719412.03</v>
      </c>
    </row>
    <row r="16" spans="1:8" ht="15.75" x14ac:dyDescent="0.25">
      <c r="A16" s="92" t="s">
        <v>86</v>
      </c>
      <c r="B16" s="93">
        <f>'Budget Investimenti Annuale'!B16</f>
        <v>291500</v>
      </c>
      <c r="C16" s="93">
        <f>'[1]Budget Investimenti Annuale'!C16</f>
        <v>0</v>
      </c>
      <c r="D16" s="93">
        <f>'[1]Budget Investimenti Annuale'!D16</f>
        <v>0</v>
      </c>
      <c r="E16" s="94">
        <f>'Budget Investimenti Annuale'!E16</f>
        <v>291500</v>
      </c>
      <c r="F16" s="94">
        <f>'[1]Budget Investimenti Annuale'!F16</f>
        <v>0</v>
      </c>
      <c r="G16" s="94">
        <f>'[1]Budget Investimenti Annuale'!G16</f>
        <v>0</v>
      </c>
      <c r="H16" s="94">
        <f t="shared" ref="H16:H20" si="2">E16-F16-G16</f>
        <v>291500</v>
      </c>
    </row>
    <row r="17" spans="1:8" ht="15.75" x14ac:dyDescent="0.25">
      <c r="A17" s="92" t="s">
        <v>87</v>
      </c>
      <c r="B17" s="93">
        <f>'Budget Investimenti Annuale'!B17</f>
        <v>1490361.15</v>
      </c>
      <c r="C17" s="93">
        <f>'[1]Budget Investimenti Annuale'!C17</f>
        <v>0</v>
      </c>
      <c r="D17" s="93">
        <f>'[1]Budget Investimenti Annuale'!D17</f>
        <v>0</v>
      </c>
      <c r="E17" s="94">
        <f>'Budget Investimenti Annuale'!E17</f>
        <v>1490361.15</v>
      </c>
      <c r="F17" s="94">
        <f>'[1]Budget Investimenti Annuale'!F17</f>
        <v>0</v>
      </c>
      <c r="G17" s="94">
        <f>'[1]Budget Investimenti Annuale'!G17</f>
        <v>0</v>
      </c>
      <c r="H17" s="94">
        <f t="shared" si="2"/>
        <v>1490361.15</v>
      </c>
    </row>
    <row r="18" spans="1:8" ht="15.75" x14ac:dyDescent="0.25">
      <c r="A18" s="92" t="s">
        <v>88</v>
      </c>
      <c r="B18" s="93">
        <f>'Budget Investimenti Annuale'!B18</f>
        <v>1639500</v>
      </c>
      <c r="C18" s="93">
        <f>'[1]Budget Investimenti Annuale'!C18</f>
        <v>0</v>
      </c>
      <c r="D18" s="93">
        <f>'[1]Budget Investimenti Annuale'!D18</f>
        <v>0</v>
      </c>
      <c r="E18" s="94">
        <f>'Budget Investimenti Annuale'!E18</f>
        <v>1639500</v>
      </c>
      <c r="F18" s="94">
        <f>'[1]Budget Investimenti Annuale'!F18</f>
        <v>0</v>
      </c>
      <c r="G18" s="94">
        <f>'[1]Budget Investimenti Annuale'!G18</f>
        <v>0</v>
      </c>
      <c r="H18" s="94">
        <f>E18-F18-G18</f>
        <v>1639500</v>
      </c>
    </row>
    <row r="19" spans="1:8" ht="15.75" x14ac:dyDescent="0.25">
      <c r="A19" s="92" t="s">
        <v>89</v>
      </c>
      <c r="B19" s="93">
        <f>'Budget Investimenti Annuale'!B19</f>
        <v>1500000</v>
      </c>
      <c r="C19" s="93">
        <f>'[1]Budget Investimenti Annuale'!C19</f>
        <v>0</v>
      </c>
      <c r="D19" s="93">
        <f>'[1]Budget Investimenti Annuale'!D19</f>
        <v>0</v>
      </c>
      <c r="E19" s="94">
        <f>'Budget Investimenti Annuale'!E19</f>
        <v>1500000</v>
      </c>
      <c r="F19" s="94">
        <f>'[1]Budget Investimenti Annuale'!F19</f>
        <v>0</v>
      </c>
      <c r="G19" s="94">
        <f>'[1]Budget Investimenti Annuale'!G19</f>
        <v>0</v>
      </c>
      <c r="H19" s="94">
        <f t="shared" si="2"/>
        <v>1500000</v>
      </c>
    </row>
    <row r="20" spans="1:8" ht="15.75" x14ac:dyDescent="0.25">
      <c r="A20" s="92" t="s">
        <v>90</v>
      </c>
      <c r="B20" s="93">
        <f>'Budget Investimenti Annuale'!B20</f>
        <v>3000</v>
      </c>
      <c r="C20" s="93">
        <f>'[1]Budget Investimenti Annuale'!C20</f>
        <v>0</v>
      </c>
      <c r="D20" s="93">
        <f>'[1]Budget Investimenti Annuale'!D20</f>
        <v>0</v>
      </c>
      <c r="E20" s="94">
        <f>'Budget Investimenti Annuale'!E20</f>
        <v>3000</v>
      </c>
      <c r="F20" s="94">
        <f>'[1]Budget Investimenti Annuale'!F20</f>
        <v>0</v>
      </c>
      <c r="G20" s="94">
        <f>'[1]Budget Investimenti Annuale'!G20</f>
        <v>0</v>
      </c>
      <c r="H20" s="94">
        <f t="shared" si="2"/>
        <v>3000</v>
      </c>
    </row>
    <row r="21" spans="1:8" ht="15.75" x14ac:dyDescent="0.25">
      <c r="A21" s="83"/>
      <c r="B21" s="84"/>
      <c r="C21" s="84"/>
      <c r="D21" s="84"/>
      <c r="E21" s="85"/>
      <c r="F21" s="86"/>
      <c r="G21" s="86"/>
      <c r="H21" s="86"/>
    </row>
    <row r="22" spans="1:8" ht="15.75" x14ac:dyDescent="0.25">
      <c r="A22" s="87" t="s">
        <v>91</v>
      </c>
      <c r="B22" s="88">
        <v>0</v>
      </c>
      <c r="C22" s="88">
        <v>0</v>
      </c>
      <c r="D22" s="88">
        <v>0</v>
      </c>
      <c r="E22" s="95">
        <v>0</v>
      </c>
      <c r="F22" s="95">
        <v>0</v>
      </c>
      <c r="G22" s="95">
        <v>0</v>
      </c>
      <c r="H22" s="96">
        <f>E22-F22-G22</f>
        <v>0</v>
      </c>
    </row>
    <row r="23" spans="1:8" ht="15.75" x14ac:dyDescent="0.25">
      <c r="A23" s="97"/>
      <c r="B23" s="98"/>
      <c r="C23" s="98"/>
      <c r="D23" s="98"/>
      <c r="E23" s="99"/>
      <c r="F23" s="100"/>
      <c r="G23" s="100"/>
      <c r="H23" s="100"/>
    </row>
    <row r="24" spans="1:8" ht="15.75" x14ac:dyDescent="0.25">
      <c r="A24" s="101" t="s">
        <v>92</v>
      </c>
      <c r="B24" s="102">
        <f t="shared" ref="B24:H24" si="3">B6+B13+B22</f>
        <v>11867523.18</v>
      </c>
      <c r="C24" s="102">
        <f t="shared" si="3"/>
        <v>0</v>
      </c>
      <c r="D24" s="102">
        <f t="shared" si="3"/>
        <v>0</v>
      </c>
      <c r="E24" s="102">
        <f t="shared" si="3"/>
        <v>11867523.18</v>
      </c>
      <c r="F24" s="102">
        <f t="shared" si="3"/>
        <v>154500</v>
      </c>
      <c r="G24" s="102">
        <f t="shared" si="3"/>
        <v>0</v>
      </c>
      <c r="H24" s="102">
        <f t="shared" si="3"/>
        <v>11713023.18</v>
      </c>
    </row>
    <row r="25" spans="1:8" ht="15.75" x14ac:dyDescent="0.25">
      <c r="A25" s="103"/>
      <c r="B25" s="104"/>
      <c r="C25" s="104"/>
      <c r="D25" s="104"/>
      <c r="E25" s="105"/>
      <c r="F25" s="106"/>
      <c r="G25" s="106"/>
      <c r="H25" s="106"/>
    </row>
    <row r="30" spans="1:8" ht="15.75" x14ac:dyDescent="0.25">
      <c r="A30" s="129" t="s">
        <v>93</v>
      </c>
      <c r="B30" s="129"/>
      <c r="C30" s="129" t="s">
        <v>94</v>
      </c>
      <c r="D30" s="129"/>
      <c r="E30" s="129"/>
      <c r="F30" s="129" t="s">
        <v>94</v>
      </c>
      <c r="G30" s="129"/>
      <c r="H30" s="129"/>
    </row>
    <row r="31" spans="1:8" ht="63" x14ac:dyDescent="0.2">
      <c r="A31" s="130" t="s">
        <v>68</v>
      </c>
      <c r="B31" s="130" t="s">
        <v>69</v>
      </c>
      <c r="C31" s="80" t="s">
        <v>70</v>
      </c>
      <c r="D31" s="80" t="s">
        <v>71</v>
      </c>
      <c r="E31" s="80" t="s">
        <v>72</v>
      </c>
      <c r="F31" s="80" t="s">
        <v>73</v>
      </c>
      <c r="G31" s="80" t="s">
        <v>74</v>
      </c>
      <c r="H31" s="81" t="s">
        <v>75</v>
      </c>
    </row>
    <row r="32" spans="1:8" ht="15.75" x14ac:dyDescent="0.25">
      <c r="A32" s="131"/>
      <c r="B32" s="131"/>
      <c r="C32" s="82" t="s">
        <v>76</v>
      </c>
      <c r="D32" s="82" t="s">
        <v>76</v>
      </c>
      <c r="E32" s="82" t="s">
        <v>76</v>
      </c>
      <c r="F32" s="82" t="s">
        <v>76</v>
      </c>
      <c r="G32" s="82" t="s">
        <v>76</v>
      </c>
      <c r="H32" s="82" t="s">
        <v>76</v>
      </c>
    </row>
    <row r="33" spans="1:8" ht="15.75" x14ac:dyDescent="0.25">
      <c r="A33" s="83"/>
      <c r="B33" s="84"/>
      <c r="C33" s="84"/>
      <c r="D33" s="84"/>
      <c r="E33" s="85"/>
      <c r="F33" s="86"/>
      <c r="G33" s="86"/>
      <c r="H33" s="86"/>
    </row>
    <row r="34" spans="1:8" ht="15.75" x14ac:dyDescent="0.25">
      <c r="A34" s="87" t="s">
        <v>77</v>
      </c>
      <c r="B34" s="88">
        <f>SUM(B35:B39)</f>
        <v>3010250</v>
      </c>
      <c r="C34" s="88">
        <f t="shared" ref="C34:H34" si="4">SUM(C35:C39)</f>
        <v>0</v>
      </c>
      <c r="D34" s="88">
        <f t="shared" si="4"/>
        <v>0</v>
      </c>
      <c r="E34" s="88">
        <f t="shared" si="4"/>
        <v>3010250</v>
      </c>
      <c r="F34" s="88">
        <f t="shared" si="4"/>
        <v>0</v>
      </c>
      <c r="G34" s="88">
        <f t="shared" si="4"/>
        <v>0</v>
      </c>
      <c r="H34" s="88">
        <f t="shared" si="4"/>
        <v>3010250</v>
      </c>
    </row>
    <row r="35" spans="1:8" ht="15.75" x14ac:dyDescent="0.25">
      <c r="A35" s="89" t="s">
        <v>78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</row>
    <row r="36" spans="1:8" ht="15.75" x14ac:dyDescent="0.25">
      <c r="A36" s="92" t="s">
        <v>79</v>
      </c>
      <c r="B36" s="90">
        <v>10250</v>
      </c>
      <c r="C36" s="90">
        <v>0</v>
      </c>
      <c r="D36" s="90">
        <v>0</v>
      </c>
      <c r="E36" s="90">
        <v>10250</v>
      </c>
      <c r="F36" s="90">
        <v>0</v>
      </c>
      <c r="G36" s="90">
        <v>0</v>
      </c>
      <c r="H36" s="90">
        <f>E36-F36-G36</f>
        <v>10250</v>
      </c>
    </row>
    <row r="37" spans="1:8" ht="15.75" x14ac:dyDescent="0.25">
      <c r="A37" s="92" t="s">
        <v>80</v>
      </c>
      <c r="B37" s="90">
        <v>0</v>
      </c>
      <c r="C37" s="90">
        <v>0</v>
      </c>
      <c r="D37" s="90">
        <v>0</v>
      </c>
      <c r="E37" s="90">
        <v>0</v>
      </c>
      <c r="F37" s="90">
        <v>0</v>
      </c>
      <c r="G37" s="90">
        <v>0</v>
      </c>
      <c r="H37" s="90">
        <f>E37-F37-G37</f>
        <v>0</v>
      </c>
    </row>
    <row r="38" spans="1:8" ht="15.75" x14ac:dyDescent="0.25">
      <c r="A38" s="92" t="s">
        <v>81</v>
      </c>
      <c r="B38" s="90">
        <v>3000000</v>
      </c>
      <c r="C38" s="90">
        <v>0</v>
      </c>
      <c r="D38" s="90">
        <v>0</v>
      </c>
      <c r="E38" s="90">
        <v>3000000</v>
      </c>
      <c r="F38" s="90">
        <v>0</v>
      </c>
      <c r="G38" s="90">
        <v>0</v>
      </c>
      <c r="H38" s="90">
        <f>E38-F38-G38</f>
        <v>3000000</v>
      </c>
    </row>
    <row r="39" spans="1:8" ht="15.75" x14ac:dyDescent="0.25">
      <c r="A39" s="92" t="s">
        <v>82</v>
      </c>
      <c r="B39" s="90">
        <v>0</v>
      </c>
      <c r="C39" s="90">
        <v>0</v>
      </c>
      <c r="D39" s="90">
        <v>0</v>
      </c>
      <c r="E39" s="90">
        <v>0</v>
      </c>
      <c r="F39" s="90">
        <v>0</v>
      </c>
      <c r="G39" s="90">
        <v>0</v>
      </c>
      <c r="H39" s="90">
        <f>E39-F39-G39</f>
        <v>0</v>
      </c>
    </row>
    <row r="40" spans="1:8" ht="15.75" x14ac:dyDescent="0.25">
      <c r="A40" s="83"/>
      <c r="B40" s="84"/>
      <c r="C40" s="84"/>
      <c r="D40" s="84"/>
      <c r="E40" s="85"/>
      <c r="F40" s="86"/>
      <c r="G40" s="86"/>
      <c r="H40" s="86"/>
    </row>
    <row r="41" spans="1:8" ht="15.75" x14ac:dyDescent="0.25">
      <c r="A41" s="87" t="s">
        <v>83</v>
      </c>
      <c r="B41" s="88">
        <f>SUM(B42:B48)</f>
        <v>5825788.6400000006</v>
      </c>
      <c r="C41" s="88">
        <f t="shared" ref="C41:H41" si="5">SUM(C42:C48)</f>
        <v>0</v>
      </c>
      <c r="D41" s="88">
        <f t="shared" si="5"/>
        <v>0</v>
      </c>
      <c r="E41" s="88">
        <f t="shared" si="5"/>
        <v>5825788.6400000006</v>
      </c>
      <c r="F41" s="88">
        <f t="shared" si="5"/>
        <v>0</v>
      </c>
      <c r="G41" s="88">
        <f t="shared" si="5"/>
        <v>0</v>
      </c>
      <c r="H41" s="88">
        <f t="shared" si="5"/>
        <v>5825788.6400000006</v>
      </c>
    </row>
    <row r="42" spans="1:8" ht="15.75" x14ac:dyDescent="0.25">
      <c r="A42" s="89" t="s">
        <v>84</v>
      </c>
      <c r="B42" s="93">
        <v>0</v>
      </c>
      <c r="C42" s="93">
        <v>0</v>
      </c>
      <c r="D42" s="93">
        <v>0</v>
      </c>
      <c r="E42" s="93">
        <v>0</v>
      </c>
      <c r="F42" s="94">
        <v>0</v>
      </c>
      <c r="G42" s="94">
        <v>0</v>
      </c>
      <c r="H42" s="94">
        <f>E42-F42-G42</f>
        <v>0</v>
      </c>
    </row>
    <row r="43" spans="1:8" ht="15.75" x14ac:dyDescent="0.25">
      <c r="A43" s="92" t="s">
        <v>85</v>
      </c>
      <c r="B43" s="93">
        <f>419000+8500+381612.03+16500</f>
        <v>825612.03</v>
      </c>
      <c r="C43" s="93">
        <v>0</v>
      </c>
      <c r="D43" s="93">
        <v>0</v>
      </c>
      <c r="E43" s="93">
        <v>825612.03</v>
      </c>
      <c r="F43" s="94">
        <v>0</v>
      </c>
      <c r="G43" s="94">
        <v>0</v>
      </c>
      <c r="H43" s="94">
        <f t="shared" ref="H43:H48" si="6">E43-F43-G43</f>
        <v>825612.03</v>
      </c>
    </row>
    <row r="44" spans="1:8" ht="15.75" x14ac:dyDescent="0.25">
      <c r="A44" s="92" t="s">
        <v>86</v>
      </c>
      <c r="B44" s="93">
        <f>290500+5000</f>
        <v>295500</v>
      </c>
      <c r="C44" s="93">
        <v>0</v>
      </c>
      <c r="D44" s="93">
        <v>0</v>
      </c>
      <c r="E44" s="93">
        <v>295500</v>
      </c>
      <c r="F44" s="94">
        <v>0</v>
      </c>
      <c r="G44" s="94">
        <v>0</v>
      </c>
      <c r="H44" s="94">
        <f t="shared" si="6"/>
        <v>295500</v>
      </c>
    </row>
    <row r="45" spans="1:8" ht="15.75" x14ac:dyDescent="0.25">
      <c r="A45" s="92" t="s">
        <v>87</v>
      </c>
      <c r="B45" s="93">
        <f>1548136.61+14040</f>
        <v>1562176.61</v>
      </c>
      <c r="C45" s="93">
        <v>0</v>
      </c>
      <c r="D45" s="93">
        <v>0</v>
      </c>
      <c r="E45" s="93">
        <v>1562176.61</v>
      </c>
      <c r="F45" s="94">
        <v>0</v>
      </c>
      <c r="G45" s="94">
        <v>0</v>
      </c>
      <c r="H45" s="94">
        <f t="shared" si="6"/>
        <v>1562176.61</v>
      </c>
    </row>
    <row r="46" spans="1:8" ht="15.75" x14ac:dyDescent="0.25">
      <c r="A46" s="92" t="s">
        <v>88</v>
      </c>
      <c r="B46" s="93">
        <f>1262500+3000+215000+9000+150000</f>
        <v>1639500</v>
      </c>
      <c r="C46" s="93">
        <v>0</v>
      </c>
      <c r="D46" s="93">
        <v>0</v>
      </c>
      <c r="E46" s="93">
        <v>1639500</v>
      </c>
      <c r="F46" s="94">
        <v>0</v>
      </c>
      <c r="G46" s="94">
        <v>0</v>
      </c>
      <c r="H46" s="94">
        <f t="shared" si="6"/>
        <v>1639500</v>
      </c>
    </row>
    <row r="47" spans="1:8" ht="15.75" x14ac:dyDescent="0.25">
      <c r="A47" s="92" t="s">
        <v>89</v>
      </c>
      <c r="B47" s="93">
        <v>1500000</v>
      </c>
      <c r="C47" s="93">
        <v>0</v>
      </c>
      <c r="D47" s="93">
        <v>0</v>
      </c>
      <c r="E47" s="93">
        <v>1500000</v>
      </c>
      <c r="F47" s="94">
        <v>0</v>
      </c>
      <c r="G47" s="94">
        <v>0</v>
      </c>
      <c r="H47" s="94">
        <f t="shared" si="6"/>
        <v>1500000</v>
      </c>
    </row>
    <row r="48" spans="1:8" ht="15.75" x14ac:dyDescent="0.25">
      <c r="A48" s="92" t="s">
        <v>90</v>
      </c>
      <c r="B48" s="93">
        <f>2000+1000</f>
        <v>3000</v>
      </c>
      <c r="C48" s="93">
        <v>0</v>
      </c>
      <c r="D48" s="93">
        <v>0</v>
      </c>
      <c r="E48" s="93">
        <v>3000</v>
      </c>
      <c r="F48" s="94">
        <v>0</v>
      </c>
      <c r="G48" s="94">
        <v>0</v>
      </c>
      <c r="H48" s="94">
        <f t="shared" si="6"/>
        <v>3000</v>
      </c>
    </row>
    <row r="49" spans="1:8" ht="15.75" x14ac:dyDescent="0.25">
      <c r="A49" s="83"/>
      <c r="B49" s="84"/>
      <c r="C49" s="84"/>
      <c r="D49" s="84"/>
      <c r="E49" s="85"/>
      <c r="F49" s="86"/>
      <c r="G49" s="86"/>
      <c r="H49" s="86"/>
    </row>
    <row r="50" spans="1:8" ht="15.75" x14ac:dyDescent="0.25">
      <c r="A50" s="87" t="s">
        <v>91</v>
      </c>
      <c r="B50" s="88">
        <v>0</v>
      </c>
      <c r="C50" s="88">
        <v>0</v>
      </c>
      <c r="D50" s="88">
        <v>0</v>
      </c>
      <c r="E50" s="95">
        <v>0</v>
      </c>
      <c r="F50" s="95">
        <v>0</v>
      </c>
      <c r="G50" s="95">
        <v>0</v>
      </c>
      <c r="H50" s="96">
        <f>E50-F50-G50</f>
        <v>0</v>
      </c>
    </row>
    <row r="51" spans="1:8" ht="15.75" x14ac:dyDescent="0.25">
      <c r="A51" s="97"/>
      <c r="B51" s="98"/>
      <c r="C51" s="98"/>
      <c r="D51" s="98"/>
      <c r="E51" s="99"/>
      <c r="F51" s="100"/>
      <c r="G51" s="100"/>
      <c r="H51" s="100"/>
    </row>
    <row r="52" spans="1:8" ht="15.75" x14ac:dyDescent="0.25">
      <c r="A52" s="101" t="s">
        <v>92</v>
      </c>
      <c r="B52" s="102">
        <f t="shared" ref="B52:H52" si="7">B34+B41+B50</f>
        <v>8836038.6400000006</v>
      </c>
      <c r="C52" s="102">
        <f t="shared" si="7"/>
        <v>0</v>
      </c>
      <c r="D52" s="102">
        <f t="shared" si="7"/>
        <v>0</v>
      </c>
      <c r="E52" s="102">
        <f t="shared" si="7"/>
        <v>8836038.6400000006</v>
      </c>
      <c r="F52" s="102">
        <f t="shared" si="7"/>
        <v>0</v>
      </c>
      <c r="G52" s="102">
        <f t="shared" si="7"/>
        <v>0</v>
      </c>
      <c r="H52" s="102">
        <f t="shared" si="7"/>
        <v>8836038.6400000006</v>
      </c>
    </row>
    <row r="53" spans="1:8" ht="15.75" x14ac:dyDescent="0.25">
      <c r="A53" s="103"/>
      <c r="B53" s="104"/>
      <c r="C53" s="104"/>
      <c r="D53" s="104"/>
      <c r="E53" s="105"/>
      <c r="F53" s="106"/>
      <c r="G53" s="106"/>
      <c r="H53" s="106"/>
    </row>
    <row r="58" spans="1:8" ht="15.75" x14ac:dyDescent="0.25">
      <c r="A58" s="129" t="s">
        <v>95</v>
      </c>
      <c r="B58" s="129"/>
      <c r="C58" s="129" t="s">
        <v>96</v>
      </c>
      <c r="D58" s="129"/>
      <c r="E58" s="129"/>
      <c r="F58" s="129" t="s">
        <v>96</v>
      </c>
      <c r="G58" s="129"/>
      <c r="H58" s="129"/>
    </row>
    <row r="59" spans="1:8" ht="63" x14ac:dyDescent="0.2">
      <c r="A59" s="130" t="s">
        <v>68</v>
      </c>
      <c r="B59" s="130" t="s">
        <v>69</v>
      </c>
      <c r="C59" s="80" t="s">
        <v>70</v>
      </c>
      <c r="D59" s="80" t="s">
        <v>71</v>
      </c>
      <c r="E59" s="80" t="s">
        <v>72</v>
      </c>
      <c r="F59" s="80" t="s">
        <v>73</v>
      </c>
      <c r="G59" s="80" t="s">
        <v>74</v>
      </c>
      <c r="H59" s="81" t="s">
        <v>75</v>
      </c>
    </row>
    <row r="60" spans="1:8" ht="15.75" x14ac:dyDescent="0.25">
      <c r="A60" s="131"/>
      <c r="B60" s="131"/>
      <c r="C60" s="82" t="s">
        <v>76</v>
      </c>
      <c r="D60" s="82" t="s">
        <v>76</v>
      </c>
      <c r="E60" s="82" t="s">
        <v>76</v>
      </c>
      <c r="F60" s="82" t="s">
        <v>76</v>
      </c>
      <c r="G60" s="82" t="s">
        <v>76</v>
      </c>
      <c r="H60" s="82" t="s">
        <v>76</v>
      </c>
    </row>
    <row r="61" spans="1:8" ht="15.75" x14ac:dyDescent="0.25">
      <c r="A61" s="83"/>
      <c r="B61" s="84"/>
      <c r="C61" s="84"/>
      <c r="D61" s="84"/>
      <c r="E61" s="85"/>
      <c r="F61" s="86"/>
      <c r="G61" s="86"/>
      <c r="H61" s="86"/>
    </row>
    <row r="62" spans="1:8" ht="15.75" x14ac:dyDescent="0.25">
      <c r="A62" s="87" t="s">
        <v>77</v>
      </c>
      <c r="B62" s="88">
        <f>SUM(B63:B67)</f>
        <v>10250</v>
      </c>
      <c r="C62" s="88">
        <f t="shared" ref="C62:H62" si="8">SUM(C63:C67)</f>
        <v>0</v>
      </c>
      <c r="D62" s="88">
        <f t="shared" si="8"/>
        <v>0</v>
      </c>
      <c r="E62" s="88">
        <f t="shared" si="8"/>
        <v>10250</v>
      </c>
      <c r="F62" s="88">
        <f t="shared" si="8"/>
        <v>0</v>
      </c>
      <c r="G62" s="88">
        <f t="shared" si="8"/>
        <v>0</v>
      </c>
      <c r="H62" s="88">
        <f t="shared" si="8"/>
        <v>10250</v>
      </c>
    </row>
    <row r="63" spans="1:8" ht="15.75" x14ac:dyDescent="0.25">
      <c r="A63" s="89" t="s">
        <v>78</v>
      </c>
      <c r="B63" s="90">
        <v>0</v>
      </c>
      <c r="C63" s="90">
        <v>0</v>
      </c>
      <c r="D63" s="90">
        <v>0</v>
      </c>
      <c r="E63" s="90">
        <v>0</v>
      </c>
      <c r="F63" s="90">
        <v>0</v>
      </c>
      <c r="G63" s="90">
        <v>0</v>
      </c>
      <c r="H63" s="90">
        <v>0</v>
      </c>
    </row>
    <row r="64" spans="1:8" ht="15.75" x14ac:dyDescent="0.25">
      <c r="A64" s="92" t="s">
        <v>79</v>
      </c>
      <c r="B64" s="90">
        <v>10250</v>
      </c>
      <c r="C64" s="90">
        <v>0</v>
      </c>
      <c r="D64" s="90">
        <v>0</v>
      </c>
      <c r="E64" s="90">
        <v>10250</v>
      </c>
      <c r="F64" s="90">
        <v>0</v>
      </c>
      <c r="G64" s="90">
        <v>0</v>
      </c>
      <c r="H64" s="90">
        <f>E64-F64-G64</f>
        <v>10250</v>
      </c>
    </row>
    <row r="65" spans="1:8" ht="15.75" x14ac:dyDescent="0.25">
      <c r="A65" s="92" t="s">
        <v>80</v>
      </c>
      <c r="B65" s="90">
        <v>0</v>
      </c>
      <c r="C65" s="90">
        <v>0</v>
      </c>
      <c r="D65" s="90">
        <v>0</v>
      </c>
      <c r="E65" s="90">
        <v>0</v>
      </c>
      <c r="F65" s="90">
        <v>0</v>
      </c>
      <c r="G65" s="90">
        <v>0</v>
      </c>
      <c r="H65" s="90">
        <f>E65-F65-G65</f>
        <v>0</v>
      </c>
    </row>
    <row r="66" spans="1:8" ht="15.75" x14ac:dyDescent="0.25">
      <c r="A66" s="92" t="s">
        <v>81</v>
      </c>
      <c r="B66" s="90">
        <v>0</v>
      </c>
      <c r="C66" s="90">
        <v>0</v>
      </c>
      <c r="D66" s="90">
        <v>0</v>
      </c>
      <c r="E66" s="90">
        <v>0</v>
      </c>
      <c r="F66" s="90">
        <v>0</v>
      </c>
      <c r="G66" s="90">
        <v>0</v>
      </c>
      <c r="H66" s="90">
        <f>E66-F66-G66</f>
        <v>0</v>
      </c>
    </row>
    <row r="67" spans="1:8" ht="15.75" x14ac:dyDescent="0.25">
      <c r="A67" s="92" t="s">
        <v>82</v>
      </c>
      <c r="B67" s="90">
        <v>0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  <c r="H67" s="90">
        <f>E67-F67-G67</f>
        <v>0</v>
      </c>
    </row>
    <row r="68" spans="1:8" ht="15.75" x14ac:dyDescent="0.25">
      <c r="A68" s="83"/>
      <c r="B68" s="84"/>
      <c r="C68" s="84"/>
      <c r="D68" s="84"/>
      <c r="E68" s="85"/>
      <c r="F68" s="86"/>
      <c r="G68" s="86"/>
      <c r="H68" s="86"/>
    </row>
    <row r="69" spans="1:8" ht="15.75" x14ac:dyDescent="0.25">
      <c r="A69" s="87" t="s">
        <v>83</v>
      </c>
      <c r="B69" s="88">
        <f>SUM(B70:B76)</f>
        <v>5874453.6600000001</v>
      </c>
      <c r="C69" s="88">
        <f t="shared" ref="C69:H69" si="9">SUM(C70:C76)</f>
        <v>0</v>
      </c>
      <c r="D69" s="88">
        <f t="shared" si="9"/>
        <v>0</v>
      </c>
      <c r="E69" s="88">
        <f t="shared" si="9"/>
        <v>5874453.6600000001</v>
      </c>
      <c r="F69" s="88">
        <f t="shared" si="9"/>
        <v>0</v>
      </c>
      <c r="G69" s="88">
        <f t="shared" si="9"/>
        <v>0</v>
      </c>
      <c r="H69" s="88">
        <f t="shared" si="9"/>
        <v>5874453.6600000001</v>
      </c>
    </row>
    <row r="70" spans="1:8" ht="15.75" x14ac:dyDescent="0.25">
      <c r="A70" s="89" t="s">
        <v>84</v>
      </c>
      <c r="B70" s="93">
        <v>0</v>
      </c>
      <c r="C70" s="93">
        <v>0</v>
      </c>
      <c r="D70" s="93">
        <v>0</v>
      </c>
      <c r="E70" s="93">
        <v>0</v>
      </c>
      <c r="F70" s="94">
        <v>0</v>
      </c>
      <c r="G70" s="94">
        <v>0</v>
      </c>
      <c r="H70" s="94">
        <f>E70-F70-G70</f>
        <v>0</v>
      </c>
    </row>
    <row r="71" spans="1:8" ht="15.75" x14ac:dyDescent="0.25">
      <c r="A71" s="92" t="s">
        <v>85</v>
      </c>
      <c r="B71" s="93">
        <f>419000+8500+380712.03+16500</f>
        <v>824712.03</v>
      </c>
      <c r="C71" s="93">
        <v>0</v>
      </c>
      <c r="D71" s="93">
        <v>0</v>
      </c>
      <c r="E71" s="93">
        <v>824712.03</v>
      </c>
      <c r="F71" s="94">
        <v>0</v>
      </c>
      <c r="G71" s="94">
        <v>0</v>
      </c>
      <c r="H71" s="94">
        <f t="shared" ref="H71:H76" si="10">E71-F71-G71</f>
        <v>824712.03</v>
      </c>
    </row>
    <row r="72" spans="1:8" ht="15.75" x14ac:dyDescent="0.25">
      <c r="A72" s="92" t="s">
        <v>86</v>
      </c>
      <c r="B72" s="93">
        <f>290500+5000</f>
        <v>295500</v>
      </c>
      <c r="C72" s="93">
        <v>0</v>
      </c>
      <c r="D72" s="93">
        <v>0</v>
      </c>
      <c r="E72" s="93">
        <v>295500</v>
      </c>
      <c r="F72" s="94">
        <v>0</v>
      </c>
      <c r="G72" s="94">
        <v>0</v>
      </c>
      <c r="H72" s="94">
        <f t="shared" si="10"/>
        <v>295500</v>
      </c>
    </row>
    <row r="73" spans="1:8" ht="15.75" x14ac:dyDescent="0.25">
      <c r="A73" s="92" t="s">
        <v>87</v>
      </c>
      <c r="B73" s="93">
        <f>1608201.63+3540</f>
        <v>1611741.63</v>
      </c>
      <c r="C73" s="93">
        <v>0</v>
      </c>
      <c r="D73" s="93">
        <v>0</v>
      </c>
      <c r="E73" s="93">
        <v>1611741.63</v>
      </c>
      <c r="F73" s="94">
        <v>0</v>
      </c>
      <c r="G73" s="94">
        <v>0</v>
      </c>
      <c r="H73" s="94">
        <f t="shared" si="10"/>
        <v>1611741.63</v>
      </c>
    </row>
    <row r="74" spans="1:8" ht="15.75" x14ac:dyDescent="0.25">
      <c r="A74" s="92" t="s">
        <v>88</v>
      </c>
      <c r="B74" s="93">
        <f>1262500+3000+215000+9000+150000</f>
        <v>1639500</v>
      </c>
      <c r="C74" s="93">
        <v>0</v>
      </c>
      <c r="D74" s="93">
        <v>0</v>
      </c>
      <c r="E74" s="93">
        <v>1639500</v>
      </c>
      <c r="F74" s="94">
        <v>0</v>
      </c>
      <c r="G74" s="94">
        <v>0</v>
      </c>
      <c r="H74" s="94">
        <f t="shared" si="10"/>
        <v>1639500</v>
      </c>
    </row>
    <row r="75" spans="1:8" ht="15.75" x14ac:dyDescent="0.25">
      <c r="A75" s="92" t="s">
        <v>89</v>
      </c>
      <c r="B75" s="93">
        <v>1500000</v>
      </c>
      <c r="C75" s="93">
        <v>0</v>
      </c>
      <c r="D75" s="93">
        <v>0</v>
      </c>
      <c r="E75" s="93">
        <v>1500000</v>
      </c>
      <c r="F75" s="94">
        <v>0</v>
      </c>
      <c r="G75" s="94">
        <v>0</v>
      </c>
      <c r="H75" s="94">
        <f t="shared" si="10"/>
        <v>1500000</v>
      </c>
    </row>
    <row r="76" spans="1:8" ht="15.75" x14ac:dyDescent="0.25">
      <c r="A76" s="92" t="s">
        <v>90</v>
      </c>
      <c r="B76" s="93">
        <f>2000+1000</f>
        <v>3000</v>
      </c>
      <c r="C76" s="93">
        <v>0</v>
      </c>
      <c r="D76" s="93">
        <v>0</v>
      </c>
      <c r="E76" s="93">
        <v>3000</v>
      </c>
      <c r="F76" s="94">
        <v>0</v>
      </c>
      <c r="G76" s="94">
        <v>0</v>
      </c>
      <c r="H76" s="94">
        <f t="shared" si="10"/>
        <v>3000</v>
      </c>
    </row>
    <row r="77" spans="1:8" ht="15.75" x14ac:dyDescent="0.25">
      <c r="A77" s="83"/>
      <c r="B77" s="84"/>
      <c r="C77" s="84"/>
      <c r="D77" s="84"/>
      <c r="E77" s="85"/>
      <c r="F77" s="86"/>
      <c r="G77" s="86"/>
      <c r="H77" s="86"/>
    </row>
    <row r="78" spans="1:8" ht="15.75" x14ac:dyDescent="0.25">
      <c r="A78" s="87" t="s">
        <v>91</v>
      </c>
      <c r="B78" s="88">
        <v>0</v>
      </c>
      <c r="C78" s="88">
        <v>0</v>
      </c>
      <c r="D78" s="88">
        <v>0</v>
      </c>
      <c r="E78" s="95">
        <v>0</v>
      </c>
      <c r="F78" s="95">
        <v>0</v>
      </c>
      <c r="G78" s="95">
        <v>0</v>
      </c>
      <c r="H78" s="96">
        <f>E78-F78-G78</f>
        <v>0</v>
      </c>
    </row>
    <row r="79" spans="1:8" ht="15.75" x14ac:dyDescent="0.25">
      <c r="A79" s="97"/>
      <c r="B79" s="98"/>
      <c r="C79" s="98"/>
      <c r="D79" s="98"/>
      <c r="E79" s="99"/>
      <c r="F79" s="100"/>
      <c r="G79" s="100"/>
      <c r="H79" s="100"/>
    </row>
    <row r="80" spans="1:8" ht="15.75" x14ac:dyDescent="0.25">
      <c r="A80" s="101" t="s">
        <v>92</v>
      </c>
      <c r="B80" s="102">
        <f t="shared" ref="B80:H80" si="11">B62+B69+B78</f>
        <v>5884703.6600000001</v>
      </c>
      <c r="C80" s="102">
        <f t="shared" si="11"/>
        <v>0</v>
      </c>
      <c r="D80" s="102">
        <f t="shared" si="11"/>
        <v>0</v>
      </c>
      <c r="E80" s="102">
        <f t="shared" si="11"/>
        <v>5884703.6600000001</v>
      </c>
      <c r="F80" s="102">
        <f t="shared" si="11"/>
        <v>0</v>
      </c>
      <c r="G80" s="102">
        <f t="shared" si="11"/>
        <v>0</v>
      </c>
      <c r="H80" s="102">
        <f t="shared" si="11"/>
        <v>5884703.6600000001</v>
      </c>
    </row>
    <row r="81" spans="1:8" ht="15.75" x14ac:dyDescent="0.25">
      <c r="A81" s="103"/>
      <c r="B81" s="104"/>
      <c r="C81" s="104"/>
      <c r="D81" s="104"/>
      <c r="E81" s="105"/>
      <c r="F81" s="106"/>
      <c r="G81" s="106"/>
      <c r="H81" s="106"/>
    </row>
  </sheetData>
  <mergeCells count="15">
    <mergeCell ref="A59:A60"/>
    <mergeCell ref="B59:B60"/>
    <mergeCell ref="A2:B2"/>
    <mergeCell ref="C2:E2"/>
    <mergeCell ref="F2:H2"/>
    <mergeCell ref="A3:A4"/>
    <mergeCell ref="B3:B4"/>
    <mergeCell ref="A30:B30"/>
    <mergeCell ref="C30:E30"/>
    <mergeCell ref="F30:H30"/>
    <mergeCell ref="A31:A32"/>
    <mergeCell ref="B31:B32"/>
    <mergeCell ref="A58:B58"/>
    <mergeCell ref="C58:E58"/>
    <mergeCell ref="F58:H58"/>
  </mergeCells>
  <pageMargins left="0.7" right="0.7" top="0.75" bottom="0.75" header="0.3" footer="0.3"/>
  <pageSetup paperSize="8" scale="83" orientation="landscape" r:id="rId1"/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99"/>
  <sheetViews>
    <sheetView showGridLines="0" zoomScaleNormal="100" workbookViewId="0">
      <selection activeCell="F21" sqref="F21:G56"/>
    </sheetView>
  </sheetViews>
  <sheetFormatPr defaultColWidth="9.140625" defaultRowHeight="12.75" x14ac:dyDescent="0.2"/>
  <cols>
    <col min="1" max="1" width="5" style="5" customWidth="1"/>
    <col min="2" max="2" width="69.85546875" style="5" customWidth="1"/>
    <col min="3" max="5" width="21.42578125" style="76" customWidth="1"/>
    <col min="6" max="6" width="13.85546875" style="5" bestFit="1" customWidth="1"/>
    <col min="7" max="7" width="17.85546875" style="5" customWidth="1"/>
    <col min="8" max="8" width="18.5703125" style="5" customWidth="1"/>
    <col min="9" max="9" width="15.42578125" style="5" customWidth="1"/>
    <col min="10" max="11" width="14" style="5" bestFit="1" customWidth="1"/>
    <col min="12" max="16384" width="9.140625" style="5"/>
  </cols>
  <sheetData>
    <row r="1" spans="1:7" x14ac:dyDescent="0.2">
      <c r="A1" s="1" t="s">
        <v>0</v>
      </c>
      <c r="B1" s="2"/>
      <c r="C1" s="3">
        <v>2023</v>
      </c>
      <c r="D1" s="3">
        <v>2024</v>
      </c>
      <c r="E1" s="4">
        <v>2025</v>
      </c>
    </row>
    <row r="2" spans="1:7" x14ac:dyDescent="0.2">
      <c r="A2" s="6" t="s">
        <v>1</v>
      </c>
      <c r="B2" s="7"/>
      <c r="C2" s="8">
        <f>C3+C4+C5</f>
        <v>90750000</v>
      </c>
      <c r="D2" s="8">
        <f>D3+D4+D5</f>
        <v>90700000</v>
      </c>
      <c r="E2" s="9">
        <f>E3+E4+E5</f>
        <v>90600000</v>
      </c>
    </row>
    <row r="3" spans="1:7" x14ac:dyDescent="0.2">
      <c r="A3" s="10"/>
      <c r="B3" s="11" t="s">
        <v>2</v>
      </c>
      <c r="C3" s="12">
        <f>'[1]Budget Economico Annuale'!C3</f>
        <v>90750000</v>
      </c>
      <c r="D3" s="12">
        <v>90700000</v>
      </c>
      <c r="E3" s="13">
        <v>90600000</v>
      </c>
    </row>
    <row r="4" spans="1:7" x14ac:dyDescent="0.2">
      <c r="A4" s="14"/>
      <c r="B4" s="5" t="s">
        <v>3</v>
      </c>
      <c r="C4" s="15">
        <f>'[1]Budget Economico Annuale'!C4</f>
        <v>0</v>
      </c>
      <c r="D4" s="15">
        <v>0</v>
      </c>
      <c r="E4" s="16">
        <v>0</v>
      </c>
    </row>
    <row r="5" spans="1:7" x14ac:dyDescent="0.2">
      <c r="A5" s="17"/>
      <c r="B5" s="18" t="s">
        <v>4</v>
      </c>
      <c r="C5" s="19">
        <f>'[1]Budget Economico Annuale'!C5</f>
        <v>0</v>
      </c>
      <c r="D5" s="19">
        <v>0</v>
      </c>
      <c r="E5" s="20">
        <v>0</v>
      </c>
    </row>
    <row r="6" spans="1:7" x14ac:dyDescent="0.2">
      <c r="A6" s="6" t="s">
        <v>5</v>
      </c>
      <c r="B6" s="7"/>
      <c r="C6" s="21">
        <f>C7+C8+C9+C10+C11+C12+C13</f>
        <v>436867664.15000004</v>
      </c>
      <c r="D6" s="21">
        <f>D7+D8+D9+D10+D11+D12+D13</f>
        <v>449840995.56</v>
      </c>
      <c r="E6" s="22">
        <f>E7+E8+E9+E10+E11+E12+E13</f>
        <v>469554415.84000003</v>
      </c>
    </row>
    <row r="7" spans="1:7" x14ac:dyDescent="0.2">
      <c r="A7" s="10"/>
      <c r="B7" s="11" t="s">
        <v>6</v>
      </c>
      <c r="C7" s="12">
        <f>'[1]Budget Economico Annuale'!C7</f>
        <v>414432348</v>
      </c>
      <c r="D7" s="12">
        <f>397090347+13300000+15000000+6300000</f>
        <v>431690347</v>
      </c>
      <c r="E7" s="13">
        <f>384827166+13300000+20000000+15000000+15000000+6300000</f>
        <v>454427166</v>
      </c>
      <c r="G7" s="23"/>
    </row>
    <row r="8" spans="1:7" x14ac:dyDescent="0.2">
      <c r="A8" s="14"/>
      <c r="B8" s="5" t="s">
        <v>7</v>
      </c>
      <c r="C8" s="15">
        <f>'[1]Budget Economico Annuale'!C8</f>
        <v>7247000</v>
      </c>
      <c r="D8" s="15">
        <v>6675200</v>
      </c>
      <c r="E8" s="16">
        <v>5954000</v>
      </c>
      <c r="G8" s="23"/>
    </row>
    <row r="9" spans="1:7" x14ac:dyDescent="0.2">
      <c r="A9" s="14"/>
      <c r="B9" s="5" t="s">
        <v>8</v>
      </c>
      <c r="C9" s="15">
        <f>'[1]Budget Economico Annuale'!C9</f>
        <v>0</v>
      </c>
      <c r="D9" s="15">
        <v>0</v>
      </c>
      <c r="E9" s="16">
        <v>0</v>
      </c>
    </row>
    <row r="10" spans="1:7" x14ac:dyDescent="0.2">
      <c r="A10" s="14"/>
      <c r="B10" s="5" t="s">
        <v>9</v>
      </c>
      <c r="C10" s="15">
        <f>'[1]Budget Economico Annuale'!C10</f>
        <v>0</v>
      </c>
      <c r="D10" s="15">
        <v>0</v>
      </c>
      <c r="E10" s="16">
        <v>0</v>
      </c>
    </row>
    <row r="11" spans="1:7" x14ac:dyDescent="0.2">
      <c r="A11" s="14"/>
      <c r="B11" s="5" t="s">
        <v>10</v>
      </c>
      <c r="C11" s="15">
        <f>'[1]Budget Economico Annuale'!C11</f>
        <v>0</v>
      </c>
      <c r="D11" s="15">
        <v>0</v>
      </c>
      <c r="E11" s="16">
        <v>0</v>
      </c>
    </row>
    <row r="12" spans="1:7" x14ac:dyDescent="0.2">
      <c r="A12" s="14"/>
      <c r="B12" s="5" t="s">
        <v>11</v>
      </c>
      <c r="C12" s="15">
        <f>'[1]Budget Economico Annuale'!C12</f>
        <v>774852.22</v>
      </c>
      <c r="D12" s="15">
        <v>342516.22</v>
      </c>
      <c r="E12" s="16">
        <v>60019.11</v>
      </c>
    </row>
    <row r="13" spans="1:7" x14ac:dyDescent="0.2">
      <c r="A13" s="17"/>
      <c r="B13" s="18" t="s">
        <v>12</v>
      </c>
      <c r="C13" s="19">
        <f>'[1]Budget Economico Annuale'!C13</f>
        <v>14413463.93</v>
      </c>
      <c r="D13" s="19">
        <v>11132932.34</v>
      </c>
      <c r="E13" s="20">
        <v>9113230.7300000004</v>
      </c>
    </row>
    <row r="14" spans="1:7" x14ac:dyDescent="0.2">
      <c r="A14" s="6" t="s">
        <v>13</v>
      </c>
      <c r="B14" s="7"/>
      <c r="C14" s="24">
        <f>'[1]Budget Economico Annuale'!C14</f>
        <v>0</v>
      </c>
      <c r="D14" s="24">
        <v>0</v>
      </c>
      <c r="E14" s="25">
        <v>0</v>
      </c>
    </row>
    <row r="15" spans="1:7" x14ac:dyDescent="0.2">
      <c r="A15" s="6" t="s">
        <v>14</v>
      </c>
      <c r="B15" s="7"/>
      <c r="C15" s="26">
        <f>'[1]Budget Economico Annuale'!C15</f>
        <v>15709400.42</v>
      </c>
      <c r="D15" s="26">
        <v>15709400.42</v>
      </c>
      <c r="E15" s="27">
        <v>15709400.42</v>
      </c>
    </row>
    <row r="16" spans="1:7" x14ac:dyDescent="0.2">
      <c r="A16" s="6" t="s">
        <v>15</v>
      </c>
      <c r="B16" s="7"/>
      <c r="C16" s="26">
        <f>'[1]Budget Economico Annuale'!C16</f>
        <v>8936488</v>
      </c>
      <c r="D16" s="26">
        <v>8939662</v>
      </c>
      <c r="E16" s="27">
        <v>8222148</v>
      </c>
    </row>
    <row r="17" spans="1:11" x14ac:dyDescent="0.2">
      <c r="A17" s="6"/>
      <c r="B17" s="7" t="s">
        <v>16</v>
      </c>
      <c r="C17" s="26">
        <f>'[1]Budget Economico Annuale'!C17</f>
        <v>0</v>
      </c>
      <c r="D17" s="26">
        <v>0</v>
      </c>
      <c r="E17" s="27">
        <v>0</v>
      </c>
    </row>
    <row r="18" spans="1:11" x14ac:dyDescent="0.2">
      <c r="A18" s="6" t="s">
        <v>17</v>
      </c>
      <c r="B18" s="7"/>
      <c r="C18" s="26">
        <f>'[1]Budget Economico Annuale'!C18</f>
        <v>0</v>
      </c>
      <c r="D18" s="26">
        <v>0</v>
      </c>
      <c r="E18" s="27">
        <v>0</v>
      </c>
    </row>
    <row r="19" spans="1:11" x14ac:dyDescent="0.2">
      <c r="A19" s="6" t="s">
        <v>18</v>
      </c>
      <c r="B19" s="7"/>
      <c r="C19" s="26">
        <f>'[1]Budget Economico Annuale'!C19</f>
        <v>0</v>
      </c>
      <c r="D19" s="26">
        <v>0</v>
      </c>
      <c r="E19" s="27">
        <v>0</v>
      </c>
    </row>
    <row r="20" spans="1:11" x14ac:dyDescent="0.2">
      <c r="A20" s="28"/>
      <c r="B20" s="29"/>
      <c r="C20" s="30"/>
      <c r="D20" s="30"/>
      <c r="E20" s="31"/>
    </row>
    <row r="21" spans="1:11" x14ac:dyDescent="0.2">
      <c r="A21" s="32" t="s">
        <v>19</v>
      </c>
      <c r="B21" s="33"/>
      <c r="C21" s="34">
        <f>C2+C6+C14+C15+C16+C18+C19</f>
        <v>552263552.57000005</v>
      </c>
      <c r="D21" s="34">
        <f>D2+D6+D14+D15+D16+D18+D19</f>
        <v>565190057.9799999</v>
      </c>
      <c r="E21" s="35">
        <f>E2+E6+E14+E15+E16+E18+E19</f>
        <v>584085964.25999999</v>
      </c>
      <c r="F21" s="23"/>
    </row>
    <row r="22" spans="1:11" x14ac:dyDescent="0.2">
      <c r="A22" s="36"/>
      <c r="B22" s="37"/>
      <c r="C22" s="38"/>
      <c r="D22" s="38"/>
      <c r="E22" s="39"/>
    </row>
    <row r="23" spans="1:11" x14ac:dyDescent="0.2">
      <c r="A23" s="40" t="s">
        <v>20</v>
      </c>
      <c r="B23" s="41"/>
      <c r="C23" s="42"/>
      <c r="D23" s="42"/>
      <c r="E23" s="43"/>
    </row>
    <row r="24" spans="1:11" x14ac:dyDescent="0.2">
      <c r="A24" s="6" t="s">
        <v>21</v>
      </c>
      <c r="B24" s="7"/>
      <c r="C24" s="8">
        <f>C25+C31</f>
        <v>290263109.89999998</v>
      </c>
      <c r="D24" s="8">
        <f>D25+D31</f>
        <v>299221185.79999995</v>
      </c>
      <c r="E24" s="9">
        <f>E25+E31</f>
        <v>312267427.79999995</v>
      </c>
      <c r="F24" s="23"/>
      <c r="G24" s="44"/>
      <c r="H24" s="44"/>
      <c r="I24" s="44"/>
    </row>
    <row r="25" spans="1:11" x14ac:dyDescent="0.2">
      <c r="A25" s="10"/>
      <c r="B25" s="11" t="s">
        <v>22</v>
      </c>
      <c r="C25" s="12">
        <f>C26+C27+C28+C29+C30</f>
        <v>210953846.48999998</v>
      </c>
      <c r="D25" s="12">
        <f>D26+D27+D28+D29+D30</f>
        <v>215361058.97999999</v>
      </c>
      <c r="E25" s="13">
        <f>E26+E27+E28+E29+E30</f>
        <v>222607300.97999999</v>
      </c>
      <c r="G25" s="44"/>
      <c r="H25" s="44"/>
      <c r="I25" s="44"/>
      <c r="J25" s="45"/>
      <c r="K25" s="45"/>
    </row>
    <row r="26" spans="1:11" x14ac:dyDescent="0.2">
      <c r="A26" s="14"/>
      <c r="B26" s="5" t="s">
        <v>23</v>
      </c>
      <c r="C26" s="15">
        <f>'[1]Budget Economico Annuale'!C26</f>
        <v>200507069.13999999</v>
      </c>
      <c r="D26" s="15">
        <f>11150988.07+187195943.56+9310000-730000</f>
        <v>206926931.63</v>
      </c>
      <c r="E26" s="16">
        <f>6806230.07+187195943.56+9310000+14000000-989000</f>
        <v>216323173.63</v>
      </c>
      <c r="G26" s="44"/>
      <c r="H26" s="44"/>
      <c r="I26" s="44"/>
      <c r="J26" s="45"/>
      <c r="K26" s="45"/>
    </row>
    <row r="27" spans="1:11" x14ac:dyDescent="0.2">
      <c r="A27" s="14"/>
      <c r="B27" s="5" t="s">
        <v>24</v>
      </c>
      <c r="C27" s="15">
        <f>'[1]Budget Economico Annuale'!C27</f>
        <v>6098100</v>
      </c>
      <c r="D27" s="15">
        <f>6098100-2000000</f>
        <v>4098100</v>
      </c>
      <c r="E27" s="16">
        <f>6098100-2000000-2000000</f>
        <v>2098100</v>
      </c>
    </row>
    <row r="28" spans="1:11" x14ac:dyDescent="0.2">
      <c r="A28" s="14"/>
      <c r="B28" s="5" t="s">
        <v>25</v>
      </c>
      <c r="C28" s="15">
        <f>'[1]Budget Economico Annuale'!C28</f>
        <v>2105857.35</v>
      </c>
      <c r="D28" s="15">
        <f>309707.35+1855000</f>
        <v>2164707.35</v>
      </c>
      <c r="E28" s="16">
        <v>2164707.35</v>
      </c>
    </row>
    <row r="29" spans="1:11" x14ac:dyDescent="0.2">
      <c r="A29" s="14"/>
      <c r="B29" s="5" t="s">
        <v>26</v>
      </c>
      <c r="C29" s="15">
        <f>'[1]Budget Economico Annuale'!C29</f>
        <v>821500</v>
      </c>
      <c r="D29" s="15">
        <v>750000</v>
      </c>
      <c r="E29" s="16">
        <v>600000</v>
      </c>
    </row>
    <row r="30" spans="1:11" x14ac:dyDescent="0.2">
      <c r="A30" s="14"/>
      <c r="B30" s="5" t="s">
        <v>27</v>
      </c>
      <c r="C30" s="15">
        <f>'[1]Budget Economico Annuale'!C30</f>
        <v>1421320</v>
      </c>
      <c r="D30" s="15">
        <v>1421320</v>
      </c>
      <c r="E30" s="16">
        <v>1421320</v>
      </c>
    </row>
    <row r="31" spans="1:11" x14ac:dyDescent="0.2">
      <c r="A31" s="17"/>
      <c r="B31" s="18" t="s">
        <v>28</v>
      </c>
      <c r="C31" s="19">
        <f>'[1]Budget Economico Annuale'!C31</f>
        <v>79309263.409999996</v>
      </c>
      <c r="D31" s="19">
        <f>860863.41+79309263.41+3990000-300000</f>
        <v>83860126.819999993</v>
      </c>
      <c r="E31" s="20">
        <f>84160126.82+6000000-500000</f>
        <v>89660126.819999993</v>
      </c>
    </row>
    <row r="32" spans="1:11" x14ac:dyDescent="0.2">
      <c r="A32" s="6" t="s">
        <v>29</v>
      </c>
      <c r="B32" s="7"/>
      <c r="C32" s="21">
        <f>C33+C34+C35+C36+C37+C38+C39+C40+C41+C42+C43+C44</f>
        <v>254290170.40000001</v>
      </c>
      <c r="D32" s="21">
        <f>D33+D34+D35+D36+D37+D38+D39+D40+D41+D42+D43+D44</f>
        <v>242566322.14000005</v>
      </c>
      <c r="E32" s="22">
        <f>E33+E34+E35+E36+E37+E38+E39+E40+E41+E42+E43+E44</f>
        <v>245317035.06</v>
      </c>
      <c r="F32" s="23"/>
    </row>
    <row r="33" spans="1:7" x14ac:dyDescent="0.2">
      <c r="A33" s="10"/>
      <c r="B33" s="11" t="s">
        <v>30</v>
      </c>
      <c r="C33" s="12">
        <f>'[1]Budget Economico Annuale'!C33</f>
        <v>116590638.48999999</v>
      </c>
      <c r="D33" s="12">
        <f>89209639.49+15000000+12060000+2901000+600000</f>
        <v>119770639.48999999</v>
      </c>
      <c r="E33" s="13">
        <f>78868553.49+15000000+15000000+12060000+2901000+600000</f>
        <v>124429553.48999999</v>
      </c>
      <c r="F33" s="23"/>
      <c r="G33" s="23"/>
    </row>
    <row r="34" spans="1:7" x14ac:dyDescent="0.2">
      <c r="A34" s="14"/>
      <c r="B34" s="5" t="s">
        <v>31</v>
      </c>
      <c r="C34" s="15">
        <f>'[1]Budget Economico Annuale'!C34</f>
        <v>20249400.420000002</v>
      </c>
      <c r="D34" s="15">
        <v>20464400</v>
      </c>
      <c r="E34" s="16">
        <v>20464400</v>
      </c>
    </row>
    <row r="35" spans="1:7" x14ac:dyDescent="0.2">
      <c r="A35" s="14"/>
      <c r="B35" s="5" t="s">
        <v>32</v>
      </c>
      <c r="C35" s="15">
        <f>'[1]Budget Economico Annuale'!C35</f>
        <v>588000</v>
      </c>
      <c r="D35" s="15">
        <v>588000</v>
      </c>
      <c r="E35" s="16">
        <v>588000</v>
      </c>
    </row>
    <row r="36" spans="1:7" x14ac:dyDescent="0.2">
      <c r="A36" s="14"/>
      <c r="B36" s="5" t="s">
        <v>33</v>
      </c>
      <c r="C36" s="15">
        <f>'[1]Budget Economico Annuale'!C36</f>
        <v>0</v>
      </c>
      <c r="D36" s="15">
        <v>0</v>
      </c>
      <c r="E36" s="16">
        <v>0</v>
      </c>
    </row>
    <row r="37" spans="1:7" x14ac:dyDescent="0.2">
      <c r="A37" s="14"/>
      <c r="B37" s="5" t="s">
        <v>34</v>
      </c>
      <c r="C37" s="15">
        <f>'[1]Budget Economico Annuale'!C37</f>
        <v>6751195.3799999999</v>
      </c>
      <c r="D37" s="15">
        <v>6654798.8399999999</v>
      </c>
      <c r="E37" s="16">
        <v>6549985</v>
      </c>
      <c r="F37" s="23"/>
    </row>
    <row r="38" spans="1:7" x14ac:dyDescent="0.2">
      <c r="A38" s="14"/>
      <c r="B38" s="5" t="s">
        <v>35</v>
      </c>
      <c r="C38" s="15">
        <f>'[1]Budget Economico Annuale'!C38</f>
        <v>0</v>
      </c>
      <c r="D38" s="15">
        <v>0</v>
      </c>
      <c r="E38" s="16">
        <v>0</v>
      </c>
      <c r="F38" s="23"/>
    </row>
    <row r="39" spans="1:7" x14ac:dyDescent="0.2">
      <c r="A39" s="14"/>
      <c r="B39" s="5" t="s">
        <v>36</v>
      </c>
      <c r="C39" s="15">
        <f>'[1]Budget Economico Annuale'!C39</f>
        <v>6689047.7199999997</v>
      </c>
      <c r="D39" s="15">
        <v>7061466.1100000003</v>
      </c>
      <c r="E39" s="16">
        <v>7373055.25</v>
      </c>
      <c r="F39" s="23"/>
    </row>
    <row r="40" spans="1:7" x14ac:dyDescent="0.2">
      <c r="A40" s="14"/>
      <c r="B40" s="5" t="s">
        <v>37</v>
      </c>
      <c r="C40" s="15">
        <f>'[1]Budget Economico Annuale'!C40</f>
        <v>79500268.989999995</v>
      </c>
      <c r="D40" s="15">
        <f>69744190.75-2500000</f>
        <v>67244190.75</v>
      </c>
      <c r="E40" s="16">
        <v>65523463.719999999</v>
      </c>
      <c r="F40" s="23"/>
      <c r="G40" s="23"/>
    </row>
    <row r="41" spans="1:7" x14ac:dyDescent="0.2">
      <c r="A41" s="14"/>
      <c r="B41" s="5" t="s">
        <v>38</v>
      </c>
      <c r="C41" s="15">
        <f>'[1]Budget Economico Annuale'!C41</f>
        <v>1564499.24</v>
      </c>
      <c r="D41" s="15">
        <v>1552673.58</v>
      </c>
      <c r="E41" s="16">
        <v>1557037.54</v>
      </c>
      <c r="F41" s="23"/>
    </row>
    <row r="42" spans="1:7" x14ac:dyDescent="0.2">
      <c r="A42" s="14"/>
      <c r="B42" s="5" t="s">
        <v>39</v>
      </c>
      <c r="C42" s="15">
        <f>'[1]Budget Economico Annuale'!C42</f>
        <v>0</v>
      </c>
      <c r="D42" s="15">
        <v>0</v>
      </c>
      <c r="E42" s="16">
        <v>0</v>
      </c>
      <c r="F42" s="23"/>
    </row>
    <row r="43" spans="1:7" x14ac:dyDescent="0.2">
      <c r="A43" s="14"/>
      <c r="B43" s="5" t="s">
        <v>40</v>
      </c>
      <c r="C43" s="15">
        <f>'[1]Budget Economico Annuale'!C43</f>
        <v>14642578.42</v>
      </c>
      <c r="D43" s="15">
        <v>11987135.039999999</v>
      </c>
      <c r="E43" s="16">
        <v>11818132.470000001</v>
      </c>
      <c r="F43" s="23"/>
    </row>
    <row r="44" spans="1:7" x14ac:dyDescent="0.2">
      <c r="A44" s="17"/>
      <c r="B44" s="18" t="s">
        <v>41</v>
      </c>
      <c r="C44" s="19">
        <f>'[1]Budget Economico Annuale'!C44</f>
        <v>7714541.7400000002</v>
      </c>
      <c r="D44" s="19">
        <f>5282018.33+1961000</f>
        <v>7243018.3300000001</v>
      </c>
      <c r="E44" s="20">
        <f>5052407.59+1961000</f>
        <v>7013407.5899999999</v>
      </c>
      <c r="F44" s="23"/>
    </row>
    <row r="45" spans="1:7" x14ac:dyDescent="0.2">
      <c r="A45" s="6" t="s">
        <v>42</v>
      </c>
      <c r="B45" s="7"/>
      <c r="C45" s="21">
        <f>C46+C47+C48+C49</f>
        <v>7057184</v>
      </c>
      <c r="D45" s="21">
        <f>D46+D47+D48+D49</f>
        <v>7788022</v>
      </c>
      <c r="E45" s="22">
        <f>E46+E47+E48+E49</f>
        <v>8300558</v>
      </c>
      <c r="F45" s="23"/>
    </row>
    <row r="46" spans="1:7" x14ac:dyDescent="0.2">
      <c r="A46" s="10"/>
      <c r="B46" s="11" t="s">
        <v>43</v>
      </c>
      <c r="C46" s="12">
        <f>'[1]Budget Economico Annuale'!C46</f>
        <v>80842</v>
      </c>
      <c r="D46" s="12">
        <v>77128</v>
      </c>
      <c r="E46" s="13">
        <v>79178</v>
      </c>
      <c r="F46" s="23"/>
    </row>
    <row r="47" spans="1:7" x14ac:dyDescent="0.2">
      <c r="A47" s="14"/>
      <c r="B47" s="5" t="s">
        <v>44</v>
      </c>
      <c r="C47" s="15">
        <f>'[1]Budget Economico Annuale'!C47</f>
        <v>6976342</v>
      </c>
      <c r="D47" s="15">
        <v>7710894</v>
      </c>
      <c r="E47" s="16">
        <v>8221380</v>
      </c>
      <c r="F47" s="23"/>
    </row>
    <row r="48" spans="1:7" x14ac:dyDescent="0.2">
      <c r="A48" s="14"/>
      <c r="B48" s="5" t="s">
        <v>45</v>
      </c>
      <c r="C48" s="15">
        <f>'[1]Budget Economico Annuale'!C48</f>
        <v>0</v>
      </c>
      <c r="D48" s="15">
        <v>0</v>
      </c>
      <c r="E48" s="16">
        <v>0</v>
      </c>
    </row>
    <row r="49" spans="1:5" x14ac:dyDescent="0.2">
      <c r="A49" s="17"/>
      <c r="B49" s="18" t="s">
        <v>46</v>
      </c>
      <c r="C49" s="19">
        <f>'[1]Budget Economico Annuale'!C49</f>
        <v>0</v>
      </c>
      <c r="D49" s="19">
        <v>0</v>
      </c>
      <c r="E49" s="20">
        <v>0</v>
      </c>
    </row>
    <row r="50" spans="1:5" x14ac:dyDescent="0.2">
      <c r="A50" s="6" t="s">
        <v>47</v>
      </c>
      <c r="B50" s="7"/>
      <c r="C50" s="24">
        <f>'[1]Budget Economico Annuale'!C50</f>
        <v>0</v>
      </c>
      <c r="D50" s="24">
        <v>0</v>
      </c>
      <c r="E50" s="25">
        <v>0</v>
      </c>
    </row>
    <row r="51" spans="1:5" x14ac:dyDescent="0.2">
      <c r="A51" s="46" t="s">
        <v>48</v>
      </c>
      <c r="B51" s="47"/>
      <c r="C51" s="8">
        <f>'[1]Budget Economico Annuale'!C51</f>
        <v>2110338</v>
      </c>
      <c r="D51" s="8">
        <v>2110338</v>
      </c>
      <c r="E51" s="9">
        <v>2110338</v>
      </c>
    </row>
    <row r="52" spans="1:5" x14ac:dyDescent="0.2">
      <c r="A52" s="28"/>
      <c r="B52" s="29"/>
      <c r="C52" s="30"/>
      <c r="D52" s="30"/>
      <c r="E52" s="31"/>
    </row>
    <row r="53" spans="1:5" x14ac:dyDescent="0.2">
      <c r="A53" s="32" t="s">
        <v>49</v>
      </c>
      <c r="B53" s="33"/>
      <c r="C53" s="48">
        <f>C24+C32+C45+C50+C51</f>
        <v>553720802.29999995</v>
      </c>
      <c r="D53" s="48">
        <f>D24+D32+D45+D50+D51</f>
        <v>551685867.94000006</v>
      </c>
      <c r="E53" s="49">
        <f>E24+E32+E45+E50+E51</f>
        <v>567995358.8599999</v>
      </c>
    </row>
    <row r="54" spans="1:5" x14ac:dyDescent="0.2">
      <c r="A54" s="50"/>
      <c r="B54" s="33"/>
      <c r="C54" s="48"/>
      <c r="D54" s="48"/>
      <c r="E54" s="49"/>
    </row>
    <row r="55" spans="1:5" x14ac:dyDescent="0.2">
      <c r="A55" s="28"/>
      <c r="B55" s="29"/>
      <c r="C55" s="30"/>
      <c r="D55" s="30"/>
      <c r="E55" s="31"/>
    </row>
    <row r="56" spans="1:5" x14ac:dyDescent="0.2">
      <c r="A56" s="51" t="s">
        <v>50</v>
      </c>
      <c r="B56" s="33"/>
      <c r="C56" s="48">
        <f>C21-C53</f>
        <v>-1457249.7299998999</v>
      </c>
      <c r="D56" s="48">
        <f>D21-D53</f>
        <v>13504190.039999843</v>
      </c>
      <c r="E56" s="49">
        <f>E21-E53</f>
        <v>16090605.400000095</v>
      </c>
    </row>
    <row r="57" spans="1:5" x14ac:dyDescent="0.2">
      <c r="A57" s="52"/>
      <c r="B57" s="37"/>
      <c r="C57" s="38"/>
      <c r="D57" s="38"/>
      <c r="E57" s="39"/>
    </row>
    <row r="58" spans="1:5" x14ac:dyDescent="0.2">
      <c r="A58" s="53" t="s">
        <v>51</v>
      </c>
      <c r="B58" s="54"/>
      <c r="C58" s="55">
        <f>+C59+C60+C61</f>
        <v>-76600</v>
      </c>
      <c r="D58" s="55">
        <f>+D59+D60+D61</f>
        <v>-76600</v>
      </c>
      <c r="E58" s="56">
        <f>+E59+E60+E61</f>
        <v>-76600</v>
      </c>
    </row>
    <row r="59" spans="1:5" x14ac:dyDescent="0.2">
      <c r="A59" s="10"/>
      <c r="B59" s="11" t="s">
        <v>52</v>
      </c>
      <c r="C59" s="12">
        <f>'[1]Budget Economico Annuale'!C59</f>
        <v>0</v>
      </c>
      <c r="D59" s="12"/>
      <c r="E59" s="13"/>
    </row>
    <row r="60" spans="1:5" x14ac:dyDescent="0.2">
      <c r="A60" s="14"/>
      <c r="B60" s="5" t="s">
        <v>53</v>
      </c>
      <c r="C60" s="15">
        <f>'[1]Budget Economico Annuale'!C60</f>
        <v>-76600</v>
      </c>
      <c r="D60" s="15">
        <v>-76600</v>
      </c>
      <c r="E60" s="16">
        <v>-76600</v>
      </c>
    </row>
    <row r="61" spans="1:5" x14ac:dyDescent="0.2">
      <c r="A61" s="17"/>
      <c r="B61" s="18" t="s">
        <v>54</v>
      </c>
      <c r="C61" s="19">
        <f>'[1]Budget Economico Annuale'!C61</f>
        <v>0</v>
      </c>
      <c r="D61" s="19">
        <v>0</v>
      </c>
      <c r="E61" s="20">
        <v>0</v>
      </c>
    </row>
    <row r="62" spans="1:5" x14ac:dyDescent="0.2">
      <c r="A62" s="40" t="s">
        <v>55</v>
      </c>
      <c r="B62" s="57"/>
      <c r="C62" s="55">
        <f>C63+C64</f>
        <v>0</v>
      </c>
      <c r="D62" s="55">
        <f>SUM(D63:D64)</f>
        <v>0</v>
      </c>
      <c r="E62" s="56">
        <f>SUM(E63:E64)</f>
        <v>0</v>
      </c>
    </row>
    <row r="63" spans="1:5" x14ac:dyDescent="0.2">
      <c r="A63" s="10"/>
      <c r="B63" s="11" t="s">
        <v>56</v>
      </c>
      <c r="C63" s="12">
        <f>'[1]Budget Economico Annuale'!C63</f>
        <v>0</v>
      </c>
      <c r="D63" s="12">
        <v>0</v>
      </c>
      <c r="E63" s="13">
        <v>0</v>
      </c>
    </row>
    <row r="64" spans="1:5" x14ac:dyDescent="0.2">
      <c r="A64" s="17"/>
      <c r="B64" s="18" t="s">
        <v>57</v>
      </c>
      <c r="C64" s="19">
        <f>'[1]Budget Economico Annuale'!C64</f>
        <v>0</v>
      </c>
      <c r="D64" s="19">
        <v>0</v>
      </c>
      <c r="E64" s="20">
        <v>0</v>
      </c>
    </row>
    <row r="65" spans="1:6" x14ac:dyDescent="0.2">
      <c r="A65" s="40" t="s">
        <v>58</v>
      </c>
      <c r="B65" s="57"/>
      <c r="C65" s="55">
        <f>C66+C67</f>
        <v>0</v>
      </c>
      <c r="D65" s="55">
        <f>D66+D67</f>
        <v>0</v>
      </c>
      <c r="E65" s="56">
        <f>E66+E67</f>
        <v>0</v>
      </c>
    </row>
    <row r="66" spans="1:6" x14ac:dyDescent="0.2">
      <c r="A66" s="10"/>
      <c r="B66" s="11" t="s">
        <v>59</v>
      </c>
      <c r="C66" s="12">
        <f>'[1]Budget Economico Annuale'!C66</f>
        <v>0</v>
      </c>
      <c r="D66" s="12">
        <v>0</v>
      </c>
      <c r="E66" s="13">
        <v>0</v>
      </c>
    </row>
    <row r="67" spans="1:6" x14ac:dyDescent="0.2">
      <c r="A67" s="17"/>
      <c r="B67" s="18" t="s">
        <v>60</v>
      </c>
      <c r="C67" s="19">
        <f>'[1]Budget Economico Annuale'!C67</f>
        <v>0</v>
      </c>
      <c r="D67" s="19">
        <v>0</v>
      </c>
      <c r="E67" s="20">
        <v>0</v>
      </c>
    </row>
    <row r="68" spans="1:6" x14ac:dyDescent="0.2">
      <c r="A68" s="58" t="s">
        <v>61</v>
      </c>
      <c r="B68" s="59"/>
      <c r="C68" s="55">
        <f>'[1]Budget Economico Annuale'!C68</f>
        <v>18759062.350000001</v>
      </c>
      <c r="D68" s="55">
        <f>18759062.56+1030000</f>
        <v>19789062.559999999</v>
      </c>
      <c r="E68" s="56">
        <f>19789062.56+1489000-500000</f>
        <v>20778062.559999999</v>
      </c>
    </row>
    <row r="69" spans="1:6" x14ac:dyDescent="0.2">
      <c r="A69" s="60"/>
      <c r="B69" s="59"/>
      <c r="C69" s="61"/>
      <c r="D69" s="61"/>
      <c r="E69" s="62"/>
    </row>
    <row r="70" spans="1:6" x14ac:dyDescent="0.2">
      <c r="A70" s="63" t="s">
        <v>62</v>
      </c>
      <c r="B70" s="64"/>
      <c r="C70" s="65">
        <f>C56+C58-C62+C65-C68</f>
        <v>-20292912.079999901</v>
      </c>
      <c r="D70" s="65">
        <f>D56+D58-D62+D65-D68</f>
        <v>-6361472.520000156</v>
      </c>
      <c r="E70" s="66">
        <f>E56+E58-E62+E65-E68</f>
        <v>-4764057.1599999033</v>
      </c>
    </row>
    <row r="71" spans="1:6" x14ac:dyDescent="0.2">
      <c r="A71" s="67"/>
      <c r="B71" s="54"/>
      <c r="C71" s="68"/>
      <c r="D71" s="68"/>
      <c r="E71" s="69"/>
    </row>
    <row r="72" spans="1:6" x14ac:dyDescent="0.2">
      <c r="A72" s="70" t="s">
        <v>63</v>
      </c>
      <c r="B72" s="54"/>
      <c r="C72" s="68">
        <v>0</v>
      </c>
      <c r="D72" s="68">
        <v>0</v>
      </c>
      <c r="E72" s="69">
        <v>0</v>
      </c>
    </row>
    <row r="73" spans="1:6" x14ac:dyDescent="0.2">
      <c r="A73" s="40" t="s">
        <v>64</v>
      </c>
      <c r="B73" s="71"/>
      <c r="C73" s="42">
        <f>'[1]Budget Economico Annuale'!C73</f>
        <v>20292912.079999998</v>
      </c>
      <c r="D73" s="42">
        <v>6361472.5199999996</v>
      </c>
      <c r="E73" s="43">
        <v>4764057.16</v>
      </c>
    </row>
    <row r="74" spans="1:6" ht="13.5" thickBot="1" x14ac:dyDescent="0.25">
      <c r="A74" s="72" t="s">
        <v>65</v>
      </c>
      <c r="B74" s="73"/>
      <c r="C74" s="74">
        <f>C70+C73+C72</f>
        <v>9.6857547760009766E-8</v>
      </c>
      <c r="D74" s="74">
        <v>0</v>
      </c>
      <c r="E74" s="75">
        <v>0</v>
      </c>
    </row>
    <row r="80" spans="1:6" x14ac:dyDescent="0.2">
      <c r="F80" s="76"/>
    </row>
    <row r="81" spans="6:6" x14ac:dyDescent="0.2">
      <c r="F81" s="76"/>
    </row>
    <row r="82" spans="6:6" x14ac:dyDescent="0.2">
      <c r="F82" s="76"/>
    </row>
    <row r="83" spans="6:6" x14ac:dyDescent="0.2">
      <c r="F83" s="76"/>
    </row>
    <row r="84" spans="6:6" x14ac:dyDescent="0.2">
      <c r="F84" s="76"/>
    </row>
    <row r="85" spans="6:6" x14ac:dyDescent="0.2">
      <c r="F85" s="76"/>
    </row>
    <row r="86" spans="6:6" x14ac:dyDescent="0.2">
      <c r="F86" s="76"/>
    </row>
    <row r="87" spans="6:6" x14ac:dyDescent="0.2">
      <c r="F87" s="76"/>
    </row>
    <row r="99" spans="6:6" x14ac:dyDescent="0.2">
      <c r="F99" s="23"/>
    </row>
  </sheetData>
  <printOptions gridLines="1"/>
  <pageMargins left="0.7" right="0.7" top="0.75" bottom="0.75" header="0.3" footer="0.3"/>
  <pageSetup paperSize="8" scale="94" orientation="portrait" r:id="rId1"/>
  <rowBreaks count="1" manualBreakCount="1">
    <brk id="74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Budget Investimenti Annuale</vt:lpstr>
      <vt:lpstr>Budget Economico Annuale</vt:lpstr>
      <vt:lpstr>Budget Investimenti Pluriennale</vt:lpstr>
      <vt:lpstr>Budget Economico Pluriennale</vt:lpstr>
      <vt:lpstr>'Budget Economico Annuale'!Area_stampa</vt:lpstr>
      <vt:lpstr>'Budget Economico Pluriennale'!Area_stampa</vt:lpstr>
    </vt:vector>
  </TitlesOfParts>
  <Company>Università degli Studi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2022-12-23T10:02:06Z</dcterms:created>
  <dcterms:modified xsi:type="dcterms:W3CDTF">2022-12-27T10:48:36Z</dcterms:modified>
</cp:coreProperties>
</file>