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Università degli Studi di Milano\CINECA U-GOV\Configurazioni Atenei\Gestione amministrativa\Budget 2024\Documenti Pubblicati\"/>
    </mc:Choice>
  </mc:AlternateContent>
  <bookViews>
    <workbookView xWindow="0" yWindow="0" windowWidth="28800" windowHeight="11700"/>
  </bookViews>
  <sheets>
    <sheet name="Budget Economico Annuale" sheetId="4" r:id="rId1"/>
    <sheet name="Budget Investimenti Annuale" sheetId="3" r:id="rId2"/>
    <sheet name="Budget Economico Pluriennale" sheetId="2" r:id="rId3"/>
    <sheet name="Budget Investimenti Pluriennale" sheetId="1" r:id="rId4"/>
  </sheets>
  <externalReferences>
    <externalReference r:id="rId5"/>
  </externalReferences>
  <definedNames>
    <definedName name="_xlnm.Print_Area" localSheetId="0">'Budget Economico Annuale'!$A$1:$E$74</definedName>
    <definedName name="_xlnm.Print_Area" localSheetId="2">'Budget Economico Pluriennale'!$A$1:$E$74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3" i="4" l="1"/>
  <c r="E72" i="4"/>
  <c r="E68" i="4"/>
  <c r="E67" i="4"/>
  <c r="E65" i="4" s="1"/>
  <c r="E66" i="4"/>
  <c r="D65" i="4"/>
  <c r="C65" i="4"/>
  <c r="E64" i="4"/>
  <c r="E63" i="4"/>
  <c r="D62" i="4"/>
  <c r="E62" i="4" s="1"/>
  <c r="C62" i="4"/>
  <c r="E61" i="4"/>
  <c r="E60" i="4"/>
  <c r="E59" i="4"/>
  <c r="E58" i="4" s="1"/>
  <c r="D58" i="4"/>
  <c r="C58" i="4"/>
  <c r="E51" i="4"/>
  <c r="E50" i="4"/>
  <c r="E49" i="4"/>
  <c r="E48" i="4"/>
  <c r="E47" i="4"/>
  <c r="E46" i="4"/>
  <c r="E45" i="4"/>
  <c r="D45" i="4"/>
  <c r="C45" i="4"/>
  <c r="E44" i="4"/>
  <c r="E43" i="4"/>
  <c r="E42" i="4"/>
  <c r="E41" i="4"/>
  <c r="E40" i="4"/>
  <c r="E39" i="4"/>
  <c r="E38" i="4"/>
  <c r="E37" i="4"/>
  <c r="E36" i="4"/>
  <c r="E35" i="4"/>
  <c r="E34" i="4"/>
  <c r="D33" i="4"/>
  <c r="E33" i="4" s="1"/>
  <c r="C32" i="4"/>
  <c r="E31" i="4"/>
  <c r="E30" i="4"/>
  <c r="E29" i="4"/>
  <c r="E28" i="4"/>
  <c r="E27" i="4"/>
  <c r="E26" i="4"/>
  <c r="D25" i="4"/>
  <c r="D24" i="4" s="1"/>
  <c r="C25" i="4"/>
  <c r="C24" i="4" s="1"/>
  <c r="E19" i="4"/>
  <c r="E18" i="4"/>
  <c r="E17" i="4"/>
  <c r="E16" i="4"/>
  <c r="E15" i="4"/>
  <c r="E14" i="4"/>
  <c r="E13" i="4"/>
  <c r="E12" i="4"/>
  <c r="E11" i="4"/>
  <c r="E10" i="4"/>
  <c r="E9" i="4"/>
  <c r="E8" i="4"/>
  <c r="D7" i="4"/>
  <c r="E7" i="4" s="1"/>
  <c r="C6" i="4"/>
  <c r="E5" i="4"/>
  <c r="E4" i="4"/>
  <c r="E3" i="4"/>
  <c r="D2" i="4"/>
  <c r="C2" i="4"/>
  <c r="E2" i="4" s="1"/>
  <c r="G24" i="3"/>
  <c r="H22" i="3"/>
  <c r="H20" i="3"/>
  <c r="H19" i="3"/>
  <c r="H13" i="3" s="1"/>
  <c r="H18" i="3"/>
  <c r="H17" i="3"/>
  <c r="H16" i="3"/>
  <c r="H15" i="3"/>
  <c r="H14" i="3"/>
  <c r="G13" i="3"/>
  <c r="F13" i="3"/>
  <c r="E13" i="3"/>
  <c r="D13" i="3"/>
  <c r="C13" i="3"/>
  <c r="B13" i="3"/>
  <c r="H11" i="3"/>
  <c r="H10" i="3"/>
  <c r="H9" i="3"/>
  <c r="H8" i="3"/>
  <c r="H6" i="3" s="1"/>
  <c r="G6" i="3"/>
  <c r="F6" i="3"/>
  <c r="F24" i="3" s="1"/>
  <c r="E6" i="3"/>
  <c r="E24" i="3" s="1"/>
  <c r="D6" i="3"/>
  <c r="D24" i="3" s="1"/>
  <c r="C6" i="3"/>
  <c r="C24" i="3" s="1"/>
  <c r="B6" i="3"/>
  <c r="B24" i="3" s="1"/>
  <c r="C73" i="2"/>
  <c r="E68" i="2"/>
  <c r="D68" i="2"/>
  <c r="C68" i="2"/>
  <c r="C67" i="2"/>
  <c r="C66" i="2"/>
  <c r="E65" i="2"/>
  <c r="D65" i="2"/>
  <c r="C65" i="2"/>
  <c r="C64" i="2"/>
  <c r="C63" i="2"/>
  <c r="C62" i="2" s="1"/>
  <c r="E62" i="2"/>
  <c r="D62" i="2"/>
  <c r="C61" i="2"/>
  <c r="C60" i="2"/>
  <c r="C59" i="2"/>
  <c r="E58" i="2"/>
  <c r="D58" i="2"/>
  <c r="C58" i="2"/>
  <c r="C51" i="2"/>
  <c r="C50" i="2"/>
  <c r="C49" i="2"/>
  <c r="C48" i="2"/>
  <c r="C47" i="2"/>
  <c r="C46" i="2"/>
  <c r="E45" i="2"/>
  <c r="D45" i="2"/>
  <c r="C45" i="2"/>
  <c r="E32" i="2"/>
  <c r="D44" i="2"/>
  <c r="C44" i="2"/>
  <c r="C43" i="2"/>
  <c r="C42" i="2"/>
  <c r="C41" i="2"/>
  <c r="D40" i="2"/>
  <c r="C40" i="2"/>
  <c r="C39" i="2"/>
  <c r="C38" i="2"/>
  <c r="C37" i="2"/>
  <c r="C36" i="2"/>
  <c r="C35" i="2"/>
  <c r="C34" i="2"/>
  <c r="D33" i="2"/>
  <c r="D32" i="2" s="1"/>
  <c r="C33" i="2"/>
  <c r="C32" i="2" s="1"/>
  <c r="D31" i="2"/>
  <c r="C31" i="2"/>
  <c r="C30" i="2"/>
  <c r="C29" i="2"/>
  <c r="D28" i="2"/>
  <c r="C28" i="2"/>
  <c r="C27" i="2"/>
  <c r="D26" i="2"/>
  <c r="D25" i="2" s="1"/>
  <c r="D24" i="2" s="1"/>
  <c r="D53" i="2" s="1"/>
  <c r="C26" i="2"/>
  <c r="C25" i="2" s="1"/>
  <c r="C24" i="2" s="1"/>
  <c r="C53" i="2" s="1"/>
  <c r="E25" i="2"/>
  <c r="E24" i="2" s="1"/>
  <c r="C19" i="2"/>
  <c r="C18" i="2"/>
  <c r="C17" i="2"/>
  <c r="C16" i="2"/>
  <c r="C15" i="2"/>
  <c r="C14" i="2"/>
  <c r="D13" i="2"/>
  <c r="C13" i="2"/>
  <c r="C12" i="2"/>
  <c r="C11" i="2"/>
  <c r="C10" i="2"/>
  <c r="C9" i="2"/>
  <c r="C8" i="2"/>
  <c r="C6" i="2" s="1"/>
  <c r="E6" i="2"/>
  <c r="E21" i="2" s="1"/>
  <c r="D7" i="2"/>
  <c r="D6" i="2" s="1"/>
  <c r="D21" i="2" s="1"/>
  <c r="D56" i="2" s="1"/>
  <c r="D70" i="2" s="1"/>
  <c r="C7" i="2"/>
  <c r="C5" i="2"/>
  <c r="C4" i="2"/>
  <c r="C3" i="2"/>
  <c r="C2" i="2" s="1"/>
  <c r="E2" i="2"/>
  <c r="D2" i="2"/>
  <c r="F80" i="1"/>
  <c r="E80" i="1"/>
  <c r="C80" i="1"/>
  <c r="H78" i="1"/>
  <c r="H76" i="1"/>
  <c r="H75" i="1"/>
  <c r="H74" i="1"/>
  <c r="H73" i="1"/>
  <c r="H72" i="1"/>
  <c r="H71" i="1"/>
  <c r="H69" i="1" s="1"/>
  <c r="H70" i="1"/>
  <c r="G69" i="1"/>
  <c r="F69" i="1"/>
  <c r="E69" i="1"/>
  <c r="D69" i="1"/>
  <c r="D80" i="1" s="1"/>
  <c r="C69" i="1"/>
  <c r="B69" i="1"/>
  <c r="H67" i="1"/>
  <c r="H66" i="1"/>
  <c r="H65" i="1"/>
  <c r="H64" i="1"/>
  <c r="H62" i="1"/>
  <c r="G62" i="1"/>
  <c r="G80" i="1" s="1"/>
  <c r="F62" i="1"/>
  <c r="E62" i="1"/>
  <c r="D62" i="1"/>
  <c r="C62" i="1"/>
  <c r="B62" i="1"/>
  <c r="B80" i="1" s="1"/>
  <c r="G52" i="1"/>
  <c r="F52" i="1"/>
  <c r="D52" i="1"/>
  <c r="H50" i="1"/>
  <c r="H48" i="1"/>
  <c r="H47" i="1"/>
  <c r="H46" i="1"/>
  <c r="H45" i="1"/>
  <c r="H44" i="1"/>
  <c r="H41" i="1" s="1"/>
  <c r="H43" i="1"/>
  <c r="H42" i="1"/>
  <c r="G41" i="1"/>
  <c r="F41" i="1"/>
  <c r="E41" i="1"/>
  <c r="E52" i="1" s="1"/>
  <c r="D41" i="1"/>
  <c r="C41" i="1"/>
  <c r="B41" i="1"/>
  <c r="H39" i="1"/>
  <c r="H38" i="1"/>
  <c r="H37" i="1"/>
  <c r="H36" i="1"/>
  <c r="H34" i="1"/>
  <c r="H52" i="1" s="1"/>
  <c r="G34" i="1"/>
  <c r="F34" i="1"/>
  <c r="E34" i="1"/>
  <c r="D34" i="1"/>
  <c r="C34" i="1"/>
  <c r="C52" i="1" s="1"/>
  <c r="B34" i="1"/>
  <c r="B52" i="1" s="1"/>
  <c r="H22" i="1"/>
  <c r="G20" i="1"/>
  <c r="H20" i="1" s="1"/>
  <c r="F20" i="1"/>
  <c r="E20" i="1"/>
  <c r="D20" i="1"/>
  <c r="C20" i="1"/>
  <c r="B20" i="1"/>
  <c r="G19" i="1"/>
  <c r="F19" i="1"/>
  <c r="H19" i="1" s="1"/>
  <c r="E19" i="1"/>
  <c r="D19" i="1"/>
  <c r="C19" i="1"/>
  <c r="B19" i="1"/>
  <c r="G18" i="1"/>
  <c r="F18" i="1"/>
  <c r="F13" i="1" s="1"/>
  <c r="E18" i="1"/>
  <c r="H18" i="1" s="1"/>
  <c r="D18" i="1"/>
  <c r="C18" i="1"/>
  <c r="B18" i="1"/>
  <c r="G17" i="1"/>
  <c r="F17" i="1"/>
  <c r="E17" i="1"/>
  <c r="H17" i="1" s="1"/>
  <c r="D17" i="1"/>
  <c r="C17" i="1"/>
  <c r="B17" i="1"/>
  <c r="G16" i="1"/>
  <c r="F16" i="1"/>
  <c r="E16" i="1"/>
  <c r="H16" i="1" s="1"/>
  <c r="D16" i="1"/>
  <c r="C16" i="1"/>
  <c r="B16" i="1"/>
  <c r="H15" i="1"/>
  <c r="G15" i="1"/>
  <c r="F15" i="1"/>
  <c r="E15" i="1"/>
  <c r="D15" i="1"/>
  <c r="C15" i="1"/>
  <c r="B15" i="1"/>
  <c r="G14" i="1"/>
  <c r="H14" i="1" s="1"/>
  <c r="F14" i="1"/>
  <c r="E14" i="1"/>
  <c r="E13" i="1" s="1"/>
  <c r="D14" i="1"/>
  <c r="D13" i="1" s="1"/>
  <c r="C14" i="1"/>
  <c r="C13" i="1" s="1"/>
  <c r="B14" i="1"/>
  <c r="B13" i="1" s="1"/>
  <c r="G11" i="1"/>
  <c r="H11" i="1" s="1"/>
  <c r="F11" i="1"/>
  <c r="E11" i="1"/>
  <c r="D11" i="1"/>
  <c r="C11" i="1"/>
  <c r="B11" i="1"/>
  <c r="G10" i="1"/>
  <c r="G6" i="1" s="1"/>
  <c r="F10" i="1"/>
  <c r="H10" i="1" s="1"/>
  <c r="E10" i="1"/>
  <c r="D10" i="1"/>
  <c r="C10" i="1"/>
  <c r="B10" i="1"/>
  <c r="G9" i="1"/>
  <c r="F9" i="1"/>
  <c r="E9" i="1"/>
  <c r="H9" i="1" s="1"/>
  <c r="D9" i="1"/>
  <c r="C9" i="1"/>
  <c r="B9" i="1"/>
  <c r="G8" i="1"/>
  <c r="F8" i="1"/>
  <c r="E8" i="1"/>
  <c r="H8" i="1" s="1"/>
  <c r="H6" i="1" s="1"/>
  <c r="D8" i="1"/>
  <c r="C8" i="1"/>
  <c r="B8" i="1"/>
  <c r="G7" i="1"/>
  <c r="F7" i="1"/>
  <c r="F6" i="1" s="1"/>
  <c r="E7" i="1"/>
  <c r="E6" i="1" s="1"/>
  <c r="D7" i="1"/>
  <c r="D6" i="1" s="1"/>
  <c r="C7" i="1"/>
  <c r="C6" i="1" s="1"/>
  <c r="C24" i="1" s="1"/>
  <c r="B7" i="1"/>
  <c r="B6" i="1" s="1"/>
  <c r="B24" i="1" s="1"/>
  <c r="E53" i="2" l="1"/>
  <c r="E56" i="2" s="1"/>
  <c r="E70" i="2" s="1"/>
  <c r="E24" i="4"/>
  <c r="E53" i="4" s="1"/>
  <c r="C53" i="4"/>
  <c r="D6" i="4"/>
  <c r="C21" i="4"/>
  <c r="E25" i="4"/>
  <c r="D32" i="4"/>
  <c r="E32" i="4" s="1"/>
  <c r="H24" i="3"/>
  <c r="C21" i="2"/>
  <c r="C56" i="2" s="1"/>
  <c r="C70" i="2" s="1"/>
  <c r="C74" i="2" s="1"/>
  <c r="H13" i="1"/>
  <c r="F24" i="1"/>
  <c r="H80" i="1"/>
  <c r="H24" i="1"/>
  <c r="D24" i="1"/>
  <c r="E24" i="1"/>
  <c r="G13" i="1"/>
  <c r="G24" i="1" s="1"/>
  <c r="C56" i="4" l="1"/>
  <c r="C70" i="4" s="1"/>
  <c r="C74" i="4" s="1"/>
  <c r="D21" i="4"/>
  <c r="D56" i="4" s="1"/>
  <c r="D70" i="4" s="1"/>
  <c r="D74" i="4" s="1"/>
  <c r="E6" i="4"/>
  <c r="E21" i="4" s="1"/>
  <c r="E56" i="4" s="1"/>
  <c r="E70" i="4" s="1"/>
  <c r="E74" i="4" s="1"/>
  <c r="D53" i="4"/>
</calcChain>
</file>

<file path=xl/sharedStrings.xml><?xml version="1.0" encoding="utf-8"?>
<sst xmlns="http://schemas.openxmlformats.org/spreadsheetml/2006/main" count="265" uniqueCount="99">
  <si>
    <t>A)  INVESTIMENTI / IMPIEGHI 2024</t>
  </si>
  <si>
    <t>B) FONTI DI FINANZIAMENTO 2024</t>
  </si>
  <si>
    <t>Voci</t>
  </si>
  <si>
    <t>Importo investimento</t>
  </si>
  <si>
    <t>I) Contributi da terzi finalizzati (in conto capitale o conto impianti)</t>
  </si>
  <si>
    <t>II) Risorse da indebitamento</t>
  </si>
  <si>
    <t>III) Risorse proprie</t>
  </si>
  <si>
    <t xml:space="preserve"> di cui riserve di patrimonio vincolato ex CoFi</t>
  </si>
  <si>
    <t>di cui riserve di patrimonio vincolato ex CoEp</t>
  </si>
  <si>
    <t>di cui riserve libere da vincoli</t>
  </si>
  <si>
    <t>Importo</t>
  </si>
  <si>
    <t>I) IMMOBILIZZAZIONI IMMATERIALI</t>
  </si>
  <si>
    <t>1) Costi di impianto, di ampliamento e di sviluppo</t>
  </si>
  <si>
    <t>2) Diritti di brevetto e diritti di utilizzazione delle opere di ingegno</t>
  </si>
  <si>
    <t>3) Concessioni, licenze, marchi e diritti simili</t>
  </si>
  <si>
    <t>4) Immobilizzazioni in corso e acconti</t>
  </si>
  <si>
    <t>5) Altre immobilizzazioni immateriali</t>
  </si>
  <si>
    <t>II) IMMOBILIZZAZIONI MATERIALI</t>
  </si>
  <si>
    <t>1) Terreni e fabbricati</t>
  </si>
  <si>
    <t>2) Impianti e attrezzature</t>
  </si>
  <si>
    <t>3) Attrezzature scientifiche</t>
  </si>
  <si>
    <t>4) Patrimonio librario, opere d'arte, d'antiquariato e museali</t>
  </si>
  <si>
    <t>5) Mobili e arredi</t>
  </si>
  <si>
    <t>6) Immobilizzazioni in corso e acconti</t>
  </si>
  <si>
    <t>7) Altre immobilizzazioni materiali</t>
  </si>
  <si>
    <t>III) IMMOBILIZZAZIONI FINANZIARIE</t>
  </si>
  <si>
    <t>TOTALE GENERALE</t>
  </si>
  <si>
    <t>A)  INVESTIMENTI / IMPIEGHI 2025</t>
  </si>
  <si>
    <t>B) FONTI DI FINANZIAMENTO 2025</t>
  </si>
  <si>
    <t>4)  Immobilizzazioni in corso e acconti</t>
  </si>
  <si>
    <t>A)  INVESTIMENTI / IMPIEGHI 2026</t>
  </si>
  <si>
    <t>B) FONTI DI FINANZIAMENTO 2026</t>
  </si>
  <si>
    <t>A) PROVENTI OPERATIVI</t>
  </si>
  <si>
    <t>I. PROVENTI PROPRI</t>
  </si>
  <si>
    <t>1) Proventi per la didattica</t>
  </si>
  <si>
    <t>2) Proventi da Ricerche commissionate e trasferimento tecnologico</t>
  </si>
  <si>
    <t>3) Proventi da Ricerche con finanziamenti competitivi</t>
  </si>
  <si>
    <t>II. CONTRIBUTI</t>
  </si>
  <si>
    <t>1) Contributi Miur e altre Amministrazioni centrali</t>
  </si>
  <si>
    <t>2) Contributi Regioni e Province autonome</t>
  </si>
  <si>
    <t>3) Contributi altre Amministrazioni locali</t>
  </si>
  <si>
    <t>4) Contributi Unione Europea e altri Organismi Internazionali</t>
  </si>
  <si>
    <t>5) Contributi da Università</t>
  </si>
  <si>
    <t>6) Contributi da altri (pubblici)</t>
  </si>
  <si>
    <t>7) Contributi da altri (privati)</t>
  </si>
  <si>
    <t>III. PROVENTI PER ATTIVITA' ASSISTENZIALE</t>
  </si>
  <si>
    <t>IV. PROVENTI PER GESTIONE DIRETTA INTERVENTI PER IL DIRITTO ALLO STUDIO</t>
  </si>
  <si>
    <t>V. ALTRI PROVENTI E RICAVI DIVERSI</t>
  </si>
  <si>
    <t>di cui riserve derivanti dalla contabilità finanziaria</t>
  </si>
  <si>
    <t>VI. VARIAZIONE RIMANENZE</t>
  </si>
  <si>
    <t>VII. INCREMENTO DELLE IMMOBILIZZAZIONI PER LAVORI INTERNI</t>
  </si>
  <si>
    <t>TOTALI PROVENTI (A)</t>
  </si>
  <si>
    <t>B) COSTI OPERATIVI</t>
  </si>
  <si>
    <t>VIII. COSTI DEL PERSONALE</t>
  </si>
  <si>
    <t>1) Costi del personale dedicato alla ricerca e alla didattica</t>
  </si>
  <si>
    <t xml:space="preserve">    a) docenti / ricercatori</t>
  </si>
  <si>
    <t xml:space="preserve">    b) collaborazioni scientifiche (collaboratori, assegnisti, ecc)</t>
  </si>
  <si>
    <t xml:space="preserve">    c) docenti a contratto</t>
  </si>
  <si>
    <t xml:space="preserve">    d) esperti linguistici</t>
  </si>
  <si>
    <t xml:space="preserve">    e) altro personale dedicato alla didattica e alla ricerca</t>
  </si>
  <si>
    <t>2) Costi del personale dirigente e tecnico amministrativo</t>
  </si>
  <si>
    <t>IX. COSTI DELLA GESTIONE CORRENTE</t>
  </si>
  <si>
    <t>1) Costi per sostegno agli studenti</t>
  </si>
  <si>
    <t>2) Costi per il diritto allo studio</t>
  </si>
  <si>
    <t>3) Costi per la ricerca e l'attività editoriale</t>
  </si>
  <si>
    <t>4) Trasferimenti a partner di progetti coordinati</t>
  </si>
  <si>
    <t>5) Acquisto materiale consumo per laboratori</t>
  </si>
  <si>
    <t>6) Variazione rimanenze di materiale di consumo per laboratori</t>
  </si>
  <si>
    <t>7) Acquisto di libri, periodici e materiale bibliografico</t>
  </si>
  <si>
    <t>8) Acquisto di servizi e collaborazioni tecnico gestionali</t>
  </si>
  <si>
    <t>9) Acquisto altri materiali</t>
  </si>
  <si>
    <t>10) Variazione delle rimanenze di materiali</t>
  </si>
  <si>
    <t>11) Costi per godimento beni di terzi</t>
  </si>
  <si>
    <t>12) Altri costi</t>
  </si>
  <si>
    <t>X. AMMORTAMENTI E SVALUTAZIONI</t>
  </si>
  <si>
    <t>1) Ammortamenti immobilizzazioni immateriali</t>
  </si>
  <si>
    <t>2) Ammortamenti immobilizzazioni materiali</t>
  </si>
  <si>
    <t>3) Svalutazione immobilizzazioni</t>
  </si>
  <si>
    <t>4) Svalutazioni dei crediti compresi nell'attivo circolante e nelle disponibilità liquide</t>
  </si>
  <si>
    <t>XI. ACCANTONAMENTI PER RISCHI ED ONERI</t>
  </si>
  <si>
    <t>XII. ONERI DIVERSI DI GESTIONE</t>
  </si>
  <si>
    <t>TOTALI COSTI (B)</t>
  </si>
  <si>
    <t>DIFFERENZA TRA PROVENTI E COSTI OPERATIVI (A - B)</t>
  </si>
  <si>
    <t>C) PROVENTI E ONERI FINANZIARI</t>
  </si>
  <si>
    <t>1) Proventi finanziari</t>
  </si>
  <si>
    <t>2) Interessi ed altri oneri finanziari</t>
  </si>
  <si>
    <t>3) Utile e perdite su cambi</t>
  </si>
  <si>
    <t>D) RETTIFICHE DI VALORI FINANZIARIE</t>
  </si>
  <si>
    <t>1) Rivalutazioni</t>
  </si>
  <si>
    <t>2) Svalutazioni</t>
  </si>
  <si>
    <t>E) PROVENTI E ONERI STRAORDINARI</t>
  </si>
  <si>
    <t>1) Proventi</t>
  </si>
  <si>
    <t>2) Oneri</t>
  </si>
  <si>
    <t>F) IMPOSTE SUL REDDITO DELL'ESERCIZIO CORRENTI, DIFFERITE, ANTICIPATE</t>
  </si>
  <si>
    <t>RISULTATO ECONOMICO PRESUNTO</t>
  </si>
  <si>
    <t>FUTURI ACCANTONAMENTI</t>
  </si>
  <si>
    <t>UTILIZZO RISERVE DERIVANTI DALLA CONTABILITA' ECONOMICO PATRIMONIALE</t>
  </si>
  <si>
    <t>RISULTATO A PAREGGIO</t>
  </si>
  <si>
    <t>differenza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</si>
</sst>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Calibri"/>
      <family val="2"/>
      <scheme val="minor"/>
    </font>
    <font>
      <b/>
      <i/>
      <u/>
      <sz val="10"/>
      <name val="Calibri"/>
      <family val="2"/>
      <scheme val="minor"/>
    </font>
    <font>
      <b/>
      <u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theme="4" tint="0.7999816888943144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43" fontId="2" fillId="0" borderId="0" applyNumberFormat="0" applyFont="0" applyFill="0" applyBorder="0" applyAlignment="0" applyProtection="0"/>
  </cellStyleXfs>
  <cellXfs count="132">
    <xf numFmtId="0" fontId="0" fillId="0" borderId="0" xfId="0"/>
    <xf numFmtId="0" fontId="3" fillId="0" borderId="1" xfId="2" applyNumberFormat="1" applyFont="1" applyFill="1" applyBorder="1" applyAlignment="1"/>
    <xf numFmtId="0" fontId="3" fillId="0" borderId="2" xfId="2" applyNumberFormat="1" applyFont="1" applyFill="1" applyBorder="1" applyAlignment="1"/>
    <xf numFmtId="0" fontId="3" fillId="0" borderId="3" xfId="2" applyNumberFormat="1" applyFont="1" applyFill="1" applyBorder="1" applyAlignment="1"/>
    <xf numFmtId="0" fontId="2" fillId="0" borderId="0" xfId="2" applyNumberFormat="1" applyFont="1" applyFill="1" applyBorder="1" applyAlignment="1"/>
    <xf numFmtId="0" fontId="4" fillId="2" borderId="4" xfId="2" applyNumberFormat="1" applyFont="1" applyFill="1" applyBorder="1" applyAlignment="1">
      <alignment horizontal="center"/>
    </xf>
    <xf numFmtId="0" fontId="4" fillId="2" borderId="5" xfId="2" applyNumberFormat="1" applyFont="1" applyFill="1" applyBorder="1" applyAlignment="1">
      <alignment horizontal="center" vertical="center" wrapText="1"/>
    </xf>
    <xf numFmtId="0" fontId="4" fillId="2" borderId="4" xfId="2" applyNumberFormat="1" applyFont="1" applyFill="1" applyBorder="1" applyAlignment="1">
      <alignment horizontal="center" vertical="center" wrapText="1"/>
    </xf>
    <xf numFmtId="0" fontId="4" fillId="2" borderId="6" xfId="2" applyNumberFormat="1" applyFont="1" applyFill="1" applyBorder="1" applyAlignment="1">
      <alignment horizontal="center" vertical="center" wrapText="1"/>
    </xf>
    <xf numFmtId="0" fontId="4" fillId="2" borderId="6" xfId="2" applyNumberFormat="1" applyFont="1" applyFill="1" applyBorder="1" applyAlignment="1">
      <alignment horizontal="center" vertical="center" wrapText="1"/>
    </xf>
    <xf numFmtId="0" fontId="4" fillId="2" borderId="4" xfId="2" applyNumberFormat="1" applyFont="1" applyFill="1" applyBorder="1" applyAlignment="1">
      <alignment horizontal="center"/>
    </xf>
    <xf numFmtId="0" fontId="5" fillId="3" borderId="1" xfId="2" applyNumberFormat="1" applyFont="1" applyFill="1" applyBorder="1" applyAlignment="1"/>
    <xf numFmtId="0" fontId="5" fillId="3" borderId="5" xfId="2" applyNumberFormat="1" applyFont="1" applyFill="1" applyBorder="1" applyAlignment="1"/>
    <xf numFmtId="0" fontId="5" fillId="3" borderId="3" xfId="2" applyNumberFormat="1" applyFont="1" applyFill="1" applyBorder="1" applyAlignment="1"/>
    <xf numFmtId="0" fontId="2" fillId="3" borderId="5" xfId="2" applyNumberFormat="1" applyFont="1" applyFill="1" applyBorder="1" applyAlignment="1"/>
    <xf numFmtId="0" fontId="4" fillId="3" borderId="7" xfId="2" applyNumberFormat="1" applyFont="1" applyFill="1" applyBorder="1" applyAlignment="1"/>
    <xf numFmtId="4" fontId="4" fillId="3" borderId="6" xfId="2" applyNumberFormat="1" applyFont="1" applyFill="1" applyBorder="1" applyAlignment="1"/>
    <xf numFmtId="0" fontId="6" fillId="0" borderId="8" xfId="2" applyFont="1" applyBorder="1"/>
    <xf numFmtId="4" fontId="5" fillId="0" borderId="9" xfId="3" applyNumberFormat="1" applyFont="1" applyFill="1" applyBorder="1" applyAlignment="1"/>
    <xf numFmtId="4" fontId="5" fillId="0" borderId="10" xfId="3" applyNumberFormat="1" applyFont="1" applyFill="1" applyBorder="1" applyAlignment="1"/>
    <xf numFmtId="0" fontId="6" fillId="0" borderId="11" xfId="2" applyFont="1" applyBorder="1"/>
    <xf numFmtId="4" fontId="5" fillId="0" borderId="9" xfId="2" applyNumberFormat="1" applyFont="1" applyFill="1" applyBorder="1" applyAlignment="1"/>
    <xf numFmtId="4" fontId="5" fillId="0" borderId="10" xfId="2" applyNumberFormat="1" applyFont="1" applyFill="1" applyBorder="1" applyAlignment="1"/>
    <xf numFmtId="4" fontId="4" fillId="3" borderId="12" xfId="2" applyNumberFormat="1" applyFont="1" applyFill="1" applyBorder="1" applyAlignment="1"/>
    <xf numFmtId="4" fontId="7" fillId="3" borderId="6" xfId="2" applyNumberFormat="1" applyFont="1" applyFill="1" applyBorder="1" applyAlignment="1"/>
    <xf numFmtId="0" fontId="5" fillId="2" borderId="1" xfId="2" applyNumberFormat="1" applyFont="1" applyFill="1" applyBorder="1" applyAlignment="1"/>
    <xf numFmtId="0" fontId="5" fillId="2" borderId="5" xfId="2" applyNumberFormat="1" applyFont="1" applyFill="1" applyBorder="1" applyAlignment="1"/>
    <xf numFmtId="0" fontId="5" fillId="2" borderId="3" xfId="2" applyNumberFormat="1" applyFont="1" applyFill="1" applyBorder="1" applyAlignment="1"/>
    <xf numFmtId="0" fontId="2" fillId="2" borderId="5" xfId="2" applyNumberFormat="1" applyFont="1" applyFill="1" applyBorder="1" applyAlignment="1"/>
    <xf numFmtId="0" fontId="4" fillId="2" borderId="13" xfId="2" applyNumberFormat="1" applyFont="1" applyFill="1" applyBorder="1" applyAlignment="1">
      <alignment horizontal="center"/>
    </xf>
    <xf numFmtId="4" fontId="4" fillId="2" borderId="9" xfId="2" applyNumberFormat="1" applyFont="1" applyFill="1" applyBorder="1" applyAlignment="1"/>
    <xf numFmtId="0" fontId="5" fillId="2" borderId="7" xfId="2" applyNumberFormat="1" applyFont="1" applyFill="1" applyBorder="1" applyAlignment="1"/>
    <xf numFmtId="0" fontId="5" fillId="2" borderId="6" xfId="2" applyNumberFormat="1" applyFont="1" applyFill="1" applyBorder="1" applyAlignment="1"/>
    <xf numFmtId="0" fontId="5" fillId="2" borderId="12" xfId="2" applyNumberFormat="1" applyFont="1" applyFill="1" applyBorder="1" applyAlignment="1"/>
    <xf numFmtId="0" fontId="2" fillId="2" borderId="6" xfId="2" applyNumberFormat="1" applyFont="1" applyFill="1" applyBorder="1" applyAlignment="1"/>
    <xf numFmtId="0" fontId="8" fillId="2" borderId="14" xfId="2" applyNumberFormat="1" applyFont="1" applyFill="1" applyBorder="1" applyAlignment="1"/>
    <xf numFmtId="0" fontId="8" fillId="2" borderId="15" xfId="2" applyNumberFormat="1" applyFont="1" applyFill="1" applyBorder="1" applyAlignment="1"/>
    <xf numFmtId="1" fontId="8" fillId="2" borderId="16" xfId="3" applyNumberFormat="1" applyFont="1" applyFill="1" applyBorder="1" applyAlignment="1">
      <alignment horizontal="center"/>
    </xf>
    <xf numFmtId="1" fontId="8" fillId="2" borderId="17" xfId="3" applyNumberFormat="1" applyFont="1" applyFill="1" applyBorder="1" applyAlignment="1">
      <alignment horizontal="center"/>
    </xf>
    <xf numFmtId="0" fontId="3" fillId="0" borderId="0" xfId="2" applyNumberFormat="1" applyFont="1" applyFill="1" applyBorder="1" applyAlignment="1"/>
    <xf numFmtId="0" fontId="3" fillId="4" borderId="18" xfId="2" applyNumberFormat="1" applyFont="1" applyFill="1" applyBorder="1" applyAlignment="1"/>
    <xf numFmtId="0" fontId="3" fillId="4" borderId="19" xfId="2" applyNumberFormat="1" applyFont="1" applyFill="1" applyBorder="1" applyAlignment="1"/>
    <xf numFmtId="4" fontId="3" fillId="4" borderId="5" xfId="3" applyNumberFormat="1" applyFont="1" applyFill="1" applyBorder="1" applyAlignment="1"/>
    <xf numFmtId="4" fontId="3" fillId="4" borderId="20" xfId="3" applyNumberFormat="1" applyFont="1" applyFill="1" applyBorder="1" applyAlignment="1"/>
    <xf numFmtId="0" fontId="3" fillId="0" borderId="21" xfId="2" applyNumberFormat="1" applyFont="1" applyFill="1" applyBorder="1" applyAlignment="1"/>
    <xf numFmtId="4" fontId="3" fillId="0" borderId="5" xfId="3" applyNumberFormat="1" applyFont="1" applyFill="1" applyBorder="1" applyAlignment="1"/>
    <xf numFmtId="4" fontId="3" fillId="0" borderId="20" xfId="3" applyNumberFormat="1" applyFont="1" applyFill="1" applyBorder="1" applyAlignment="1"/>
    <xf numFmtId="0" fontId="3" fillId="0" borderId="22" xfId="2" applyNumberFormat="1" applyFont="1" applyFill="1" applyBorder="1" applyAlignment="1"/>
    <xf numFmtId="4" fontId="3" fillId="0" borderId="9" xfId="3" applyNumberFormat="1" applyFont="1" applyFill="1" applyBorder="1" applyAlignment="1"/>
    <xf numFmtId="4" fontId="3" fillId="0" borderId="23" xfId="3" applyNumberFormat="1" applyFont="1" applyFill="1" applyBorder="1" applyAlignment="1"/>
    <xf numFmtId="0" fontId="3" fillId="0" borderId="24" xfId="2" applyNumberFormat="1" applyFont="1" applyFill="1" applyBorder="1" applyAlignment="1"/>
    <xf numFmtId="0" fontId="3" fillId="0" borderId="25" xfId="2" applyNumberFormat="1" applyFont="1" applyFill="1" applyBorder="1" applyAlignment="1"/>
    <xf numFmtId="4" fontId="3" fillId="0" borderId="6" xfId="3" applyNumberFormat="1" applyFont="1" applyFill="1" applyBorder="1" applyAlignment="1"/>
    <xf numFmtId="4" fontId="3" fillId="0" borderId="26" xfId="3" applyNumberFormat="1" applyFont="1" applyFill="1" applyBorder="1" applyAlignment="1"/>
    <xf numFmtId="4" fontId="3" fillId="4" borderId="9" xfId="3" applyNumberFormat="1" applyFont="1" applyFill="1" applyBorder="1" applyAlignment="1"/>
    <xf numFmtId="4" fontId="3" fillId="4" borderId="23" xfId="3" applyNumberFormat="1" applyFont="1" applyFill="1" applyBorder="1" applyAlignment="1"/>
    <xf numFmtId="4" fontId="3" fillId="0" borderId="0" xfId="2" applyNumberFormat="1" applyFont="1" applyFill="1" applyBorder="1" applyAlignment="1"/>
    <xf numFmtId="4" fontId="3" fillId="4" borderId="6" xfId="3" applyNumberFormat="1" applyFont="1" applyFill="1" applyBorder="1" applyAlignment="1"/>
    <xf numFmtId="4" fontId="3" fillId="4" borderId="26" xfId="3" applyNumberFormat="1" applyFont="1" applyFill="1" applyBorder="1" applyAlignment="1"/>
    <xf numFmtId="4" fontId="3" fillId="4" borderId="4" xfId="3" applyNumberFormat="1" applyFont="1" applyFill="1" applyBorder="1" applyAlignment="1"/>
    <xf numFmtId="4" fontId="3" fillId="4" borderId="27" xfId="3" applyNumberFormat="1" applyFont="1" applyFill="1" applyBorder="1" applyAlignment="1"/>
    <xf numFmtId="0" fontId="3" fillId="3" borderId="21" xfId="2" applyNumberFormat="1" applyFont="1" applyFill="1" applyBorder="1" applyAlignment="1"/>
    <xf numFmtId="0" fontId="3" fillId="3" borderId="2" xfId="2" applyNumberFormat="1" applyFont="1" applyFill="1" applyBorder="1" applyAlignment="1"/>
    <xf numFmtId="4" fontId="3" fillId="3" borderId="5" xfId="3" applyNumberFormat="1" applyFont="1" applyFill="1" applyBorder="1" applyAlignment="1"/>
    <xf numFmtId="4" fontId="3" fillId="3" borderId="20" xfId="3" applyNumberFormat="1" applyFont="1" applyFill="1" applyBorder="1" applyAlignment="1"/>
    <xf numFmtId="0" fontId="9" fillId="3" borderId="22" xfId="2" applyNumberFormat="1" applyFont="1" applyFill="1" applyBorder="1" applyAlignment="1"/>
    <xf numFmtId="0" fontId="3" fillId="3" borderId="0" xfId="2" applyNumberFormat="1" applyFont="1" applyFill="1" applyBorder="1" applyAlignment="1"/>
    <xf numFmtId="4" fontId="8" fillId="3" borderId="9" xfId="3" applyNumberFormat="1" applyFont="1" applyFill="1" applyBorder="1" applyAlignment="1"/>
    <xf numFmtId="4" fontId="8" fillId="3" borderId="23" xfId="3" applyNumberFormat="1" applyFont="1" applyFill="1" applyBorder="1" applyAlignment="1"/>
    <xf numFmtId="0" fontId="9" fillId="3" borderId="24" xfId="2" applyNumberFormat="1" applyFont="1" applyFill="1" applyBorder="1" applyAlignment="1"/>
    <xf numFmtId="0" fontId="3" fillId="3" borderId="25" xfId="2" applyNumberFormat="1" applyFont="1" applyFill="1" applyBorder="1" applyAlignment="1"/>
    <xf numFmtId="4" fontId="3" fillId="3" borderId="6" xfId="3" applyNumberFormat="1" applyFont="1" applyFill="1" applyBorder="1" applyAlignment="1"/>
    <xf numFmtId="4" fontId="3" fillId="3" borderId="26" xfId="3" applyNumberFormat="1" applyFont="1" applyFill="1" applyBorder="1" applyAlignment="1"/>
    <xf numFmtId="0" fontId="8" fillId="2" borderId="18" xfId="2" applyNumberFormat="1" applyFont="1" applyFill="1" applyBorder="1" applyAlignment="1"/>
    <xf numFmtId="0" fontId="3" fillId="2" borderId="28" xfId="2" applyNumberFormat="1" applyFont="1" applyFill="1" applyBorder="1" applyAlignment="1"/>
    <xf numFmtId="4" fontId="3" fillId="2" borderId="4" xfId="3" applyNumberFormat="1" applyFont="1" applyFill="1" applyBorder="1" applyAlignment="1"/>
    <xf numFmtId="4" fontId="3" fillId="2" borderId="27" xfId="3" applyNumberFormat="1" applyFont="1" applyFill="1" applyBorder="1" applyAlignment="1"/>
    <xf numFmtId="43" fontId="3" fillId="0" borderId="0" xfId="1" applyFont="1" applyFill="1" applyBorder="1" applyAlignment="1"/>
    <xf numFmtId="164" fontId="3" fillId="0" borderId="0" xfId="2" applyNumberFormat="1" applyFont="1" applyFill="1" applyBorder="1" applyAlignment="1"/>
    <xf numFmtId="0" fontId="3" fillId="4" borderId="21" xfId="2" applyNumberFormat="1" applyFont="1" applyFill="1" applyBorder="1" applyAlignment="1"/>
    <xf numFmtId="0" fontId="3" fillId="4" borderId="2" xfId="2" applyNumberFormat="1" applyFont="1" applyFill="1" applyBorder="1" applyAlignment="1"/>
    <xf numFmtId="4" fontId="3" fillId="3" borderId="9" xfId="3" applyNumberFormat="1" applyFont="1" applyFill="1" applyBorder="1" applyAlignment="1"/>
    <xf numFmtId="4" fontId="3" fillId="3" borderId="23" xfId="3" applyNumberFormat="1" applyFont="1" applyFill="1" applyBorder="1" applyAlignment="1"/>
    <xf numFmtId="0" fontId="3" fillId="3" borderId="22" xfId="2" applyNumberFormat="1" applyFont="1" applyFill="1" applyBorder="1" applyAlignment="1"/>
    <xf numFmtId="0" fontId="10" fillId="3" borderId="22" xfId="2" applyNumberFormat="1" applyFont="1" applyFill="1" applyBorder="1" applyAlignment="1"/>
    <xf numFmtId="0" fontId="3" fillId="3" borderId="24" xfId="2" applyNumberFormat="1" applyFont="1" applyFill="1" applyBorder="1" applyAlignment="1"/>
    <xf numFmtId="0" fontId="8" fillId="2" borderId="24" xfId="2" applyNumberFormat="1" applyFont="1" applyFill="1" applyBorder="1" applyAlignment="1"/>
    <xf numFmtId="0" fontId="3" fillId="2" borderId="25" xfId="2" applyNumberFormat="1" applyFont="1" applyFill="1" applyBorder="1" applyAlignment="1"/>
    <xf numFmtId="4" fontId="3" fillId="2" borderId="9" xfId="3" applyNumberFormat="1" applyFont="1" applyFill="1" applyBorder="1" applyAlignment="1"/>
    <xf numFmtId="4" fontId="3" fillId="2" borderId="23" xfId="3" applyNumberFormat="1" applyFont="1" applyFill="1" applyBorder="1" applyAlignment="1"/>
    <xf numFmtId="0" fontId="3" fillId="2" borderId="19" xfId="2" applyNumberFormat="1" applyFont="1" applyFill="1" applyBorder="1" applyAlignment="1"/>
    <xf numFmtId="0" fontId="8" fillId="2" borderId="21" xfId="2" applyNumberFormat="1" applyFont="1" applyFill="1" applyBorder="1" applyAlignment="1"/>
    <xf numFmtId="0" fontId="3" fillId="2" borderId="2" xfId="2" applyNumberFormat="1" applyFont="1" applyFill="1" applyBorder="1" applyAlignment="1"/>
    <xf numFmtId="0" fontId="3" fillId="2" borderId="21" xfId="2" applyNumberFormat="1" applyFont="1" applyFill="1" applyBorder="1" applyAlignment="1"/>
    <xf numFmtId="4" fontId="3" fillId="2" borderId="5" xfId="3" applyNumberFormat="1" applyFont="1" applyFill="1" applyBorder="1" applyAlignment="1"/>
    <xf numFmtId="4" fontId="3" fillId="2" borderId="20" xfId="3" applyNumberFormat="1" applyFont="1" applyFill="1" applyBorder="1" applyAlignment="1"/>
    <xf numFmtId="0" fontId="8" fillId="2" borderId="22" xfId="2" applyNumberFormat="1" applyFont="1" applyFill="1" applyBorder="1" applyAlignment="1"/>
    <xf numFmtId="0" fontId="3" fillId="2" borderId="0" xfId="2" applyNumberFormat="1" applyFont="1" applyFill="1" applyBorder="1" applyAlignment="1"/>
    <xf numFmtId="4" fontId="8" fillId="2" borderId="9" xfId="3" applyNumberFormat="1" applyFont="1" applyFill="1" applyBorder="1" applyAlignment="1"/>
    <xf numFmtId="4" fontId="8" fillId="2" borderId="23" xfId="3" applyNumberFormat="1" applyFont="1" applyFill="1" applyBorder="1" applyAlignment="1"/>
    <xf numFmtId="0" fontId="3" fillId="2" borderId="24" xfId="2" applyNumberFormat="1" applyFont="1" applyFill="1" applyBorder="1" applyAlignment="1"/>
    <xf numFmtId="4" fontId="3" fillId="2" borderId="6" xfId="3" applyNumberFormat="1" applyFont="1" applyFill="1" applyBorder="1" applyAlignment="1"/>
    <xf numFmtId="4" fontId="3" fillId="2" borderId="26" xfId="3" applyNumberFormat="1" applyFont="1" applyFill="1" applyBorder="1" applyAlignment="1"/>
    <xf numFmtId="0" fontId="8" fillId="2" borderId="25" xfId="2" applyNumberFormat="1" applyFont="1" applyFill="1" applyBorder="1" applyAlignment="1"/>
    <xf numFmtId="0" fontId="3" fillId="2" borderId="7" xfId="2" applyNumberFormat="1" applyFont="1" applyFill="1" applyBorder="1" applyAlignment="1"/>
    <xf numFmtId="0" fontId="8" fillId="2" borderId="29" xfId="2" applyNumberFormat="1" applyFont="1" applyFill="1" applyBorder="1" applyAlignment="1"/>
    <xf numFmtId="0" fontId="3" fillId="2" borderId="30" xfId="2" applyNumberFormat="1" applyFont="1" applyFill="1" applyBorder="1" applyAlignment="1"/>
    <xf numFmtId="4" fontId="8" fillId="2" borderId="31" xfId="3" applyNumberFormat="1" applyFont="1" applyFill="1" applyBorder="1" applyAlignment="1"/>
    <xf numFmtId="4" fontId="8" fillId="2" borderId="32" xfId="3" applyNumberFormat="1" applyFont="1" applyFill="1" applyBorder="1" applyAlignment="1"/>
    <xf numFmtId="4" fontId="3" fillId="0" borderId="0" xfId="3" applyNumberFormat="1" applyFont="1" applyFill="1" applyBorder="1" applyAlignment="1"/>
    <xf numFmtId="1" fontId="8" fillId="2" borderId="33" xfId="3" applyNumberFormat="1" applyFont="1" applyFill="1" applyBorder="1" applyAlignment="1">
      <alignment horizontal="center"/>
    </xf>
    <xf numFmtId="4" fontId="3" fillId="4" borderId="34" xfId="3" applyNumberFormat="1" applyFont="1" applyFill="1" applyBorder="1" applyAlignment="1"/>
    <xf numFmtId="4" fontId="3" fillId="0" borderId="35" xfId="3" applyNumberFormat="1" applyFont="1" applyFill="1" applyBorder="1" applyAlignment="1"/>
    <xf numFmtId="4" fontId="3" fillId="4" borderId="36" xfId="3" applyNumberFormat="1" applyFont="1" applyFill="1" applyBorder="1" applyAlignment="1"/>
    <xf numFmtId="4" fontId="3" fillId="3" borderId="3" xfId="3" applyNumberFormat="1" applyFont="1" applyFill="1" applyBorder="1" applyAlignment="1"/>
    <xf numFmtId="4" fontId="8" fillId="3" borderId="10" xfId="3" applyNumberFormat="1" applyFont="1" applyFill="1" applyBorder="1" applyAlignment="1"/>
    <xf numFmtId="4" fontId="3" fillId="3" borderId="10" xfId="3" applyNumberFormat="1" applyFont="1" applyFill="1" applyBorder="1" applyAlignment="1"/>
    <xf numFmtId="0" fontId="3" fillId="2" borderId="4" xfId="2" applyNumberFormat="1" applyFont="1" applyFill="1" applyBorder="1" applyAlignment="1"/>
    <xf numFmtId="4" fontId="3" fillId="2" borderId="37" xfId="3" applyNumberFormat="1" applyFont="1" applyFill="1" applyBorder="1" applyAlignment="1"/>
    <xf numFmtId="0" fontId="3" fillId="4" borderId="24" xfId="2" applyNumberFormat="1" applyFont="1" applyFill="1" applyBorder="1" applyAlignment="1"/>
    <xf numFmtId="0" fontId="3" fillId="4" borderId="25" xfId="2" applyNumberFormat="1" applyFont="1" applyFill="1" applyBorder="1" applyAlignment="1"/>
    <xf numFmtId="4" fontId="3" fillId="4" borderId="38" xfId="3" applyNumberFormat="1" applyFont="1" applyFill="1" applyBorder="1" applyAlignment="1"/>
    <xf numFmtId="4" fontId="3" fillId="3" borderId="12" xfId="3" applyNumberFormat="1" applyFont="1" applyFill="1" applyBorder="1" applyAlignment="1"/>
    <xf numFmtId="4" fontId="8" fillId="2" borderId="6" xfId="3" applyNumberFormat="1" applyFont="1" applyFill="1" applyBorder="1" applyAlignment="1"/>
    <xf numFmtId="4" fontId="8" fillId="2" borderId="38" xfId="3" applyNumberFormat="1" applyFont="1" applyFill="1" applyBorder="1" applyAlignment="1"/>
    <xf numFmtId="4" fontId="8" fillId="2" borderId="4" xfId="3" applyNumberFormat="1" applyFont="1" applyFill="1" applyBorder="1" applyAlignment="1"/>
    <xf numFmtId="4" fontId="8" fillId="2" borderId="34" xfId="3" applyNumberFormat="1" applyFont="1" applyFill="1" applyBorder="1" applyAlignment="1"/>
    <xf numFmtId="4" fontId="3" fillId="2" borderId="36" xfId="3" applyNumberFormat="1" applyFont="1" applyFill="1" applyBorder="1" applyAlignment="1"/>
    <xf numFmtId="4" fontId="8" fillId="2" borderId="35" xfId="3" applyNumberFormat="1" applyFont="1" applyFill="1" applyBorder="1" applyAlignment="1"/>
    <xf numFmtId="4" fontId="3" fillId="2" borderId="38" xfId="3" applyNumberFormat="1" applyFont="1" applyFill="1" applyBorder="1" applyAlignment="1"/>
    <xf numFmtId="4" fontId="3" fillId="2" borderId="34" xfId="3" applyNumberFormat="1" applyFont="1" applyFill="1" applyBorder="1" applyAlignment="1"/>
    <xf numFmtId="4" fontId="8" fillId="2" borderId="39" xfId="3" applyNumberFormat="1" applyFont="1" applyFill="1" applyBorder="1" applyAlignment="1"/>
  </cellXfs>
  <cellStyles count="4">
    <cellStyle name="Migliaia" xfId="1" builtinId="3"/>
    <cellStyle name="Migliaia 2" xfId="3"/>
    <cellStyle name="Normale" xfId="0" builtinId="0"/>
    <cellStyle name="Normale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niversit&#224;%20degli%20Studi%20di%20Milano/CINECA%20U-GOV/Configurazioni%20Atenei/Gestione%20amministrativa/Budget%202024/Tabelle%20-%20Bilancio/Tabelle%20in%20Nota%20illustrativa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3"/>
      <sheetName val="Budget Investimenti Pluriennale"/>
      <sheetName val="Budget Economico Pluriennale"/>
      <sheetName val="Budget Investimenti Annuale"/>
      <sheetName val="Budget Economico Annuale"/>
      <sheetName val="Budget Economico Sintesi"/>
      <sheetName val="Budget Economico Sintesi (SF)"/>
      <sheetName val="Budget Economico Annuale (SF)"/>
      <sheetName val="Proventi"/>
      <sheetName val="Costi"/>
      <sheetName val="Indicatori"/>
      <sheetName val="Tabella utilizzo Riserve (2)"/>
      <sheetName val="Tabella utilizzo Riserve"/>
      <sheetName val="Tabella Riserve (omogenea reda)"/>
      <sheetName val="Tabella aliquote ammortamenti"/>
      <sheetName val="Analisi per struttura"/>
      <sheetName val="Bilancio Genere - Welfare"/>
      <sheetName val="Strutture DiP&amp;Bib"/>
      <sheetName val="Locazioni Passive"/>
    </sheetNames>
    <sheetDataSet>
      <sheetData sheetId="0"/>
      <sheetData sheetId="1"/>
      <sheetData sheetId="2"/>
      <sheetData sheetId="3"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8">
          <cell r="B8">
            <v>145000</v>
          </cell>
          <cell r="C8">
            <v>0</v>
          </cell>
          <cell r="D8">
            <v>0</v>
          </cell>
          <cell r="E8">
            <v>145000</v>
          </cell>
          <cell r="F8">
            <v>0</v>
          </cell>
          <cell r="G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</row>
        <row r="10">
          <cell r="B10">
            <v>3000000</v>
          </cell>
          <cell r="C10">
            <v>0</v>
          </cell>
          <cell r="D10">
            <v>0</v>
          </cell>
          <cell r="E10">
            <v>3000000</v>
          </cell>
          <cell r="F10">
            <v>0</v>
          </cell>
          <cell r="G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</row>
        <row r="15">
          <cell r="B15">
            <v>3209680.34</v>
          </cell>
          <cell r="C15">
            <v>0</v>
          </cell>
          <cell r="D15">
            <v>0</v>
          </cell>
          <cell r="E15">
            <v>3209680.34</v>
          </cell>
          <cell r="F15">
            <v>0</v>
          </cell>
          <cell r="G15">
            <v>0</v>
          </cell>
        </row>
        <row r="16">
          <cell r="B16">
            <v>344150</v>
          </cell>
          <cell r="C16">
            <v>0</v>
          </cell>
          <cell r="D16">
            <v>0</v>
          </cell>
          <cell r="E16">
            <v>344150</v>
          </cell>
          <cell r="F16">
            <v>0</v>
          </cell>
          <cell r="G16">
            <v>0</v>
          </cell>
        </row>
        <row r="17">
          <cell r="B17">
            <v>1446317.8</v>
          </cell>
          <cell r="C17">
            <v>0</v>
          </cell>
          <cell r="D17">
            <v>0</v>
          </cell>
          <cell r="E17">
            <v>1446317.8</v>
          </cell>
          <cell r="F17">
            <v>0</v>
          </cell>
          <cell r="G17">
            <v>0</v>
          </cell>
        </row>
        <row r="18">
          <cell r="B18">
            <v>1659500</v>
          </cell>
          <cell r="C18">
            <v>0</v>
          </cell>
          <cell r="D18">
            <v>0</v>
          </cell>
          <cell r="E18">
            <v>1659500</v>
          </cell>
          <cell r="F18">
            <v>0</v>
          </cell>
          <cell r="G18">
            <v>0</v>
          </cell>
        </row>
        <row r="19">
          <cell r="B19">
            <v>1720000</v>
          </cell>
          <cell r="C19">
            <v>0</v>
          </cell>
          <cell r="D19">
            <v>0</v>
          </cell>
          <cell r="E19">
            <v>1720000</v>
          </cell>
          <cell r="F19">
            <v>0</v>
          </cell>
          <cell r="G19">
            <v>0</v>
          </cell>
        </row>
        <row r="20">
          <cell r="B20">
            <v>34000</v>
          </cell>
          <cell r="C20">
            <v>0</v>
          </cell>
          <cell r="D20">
            <v>0</v>
          </cell>
          <cell r="E20">
            <v>34000</v>
          </cell>
          <cell r="F20">
            <v>0</v>
          </cell>
          <cell r="G20">
            <v>0</v>
          </cell>
        </row>
      </sheetData>
      <sheetData sheetId="4">
        <row r="3">
          <cell r="C3">
            <v>91300000</v>
          </cell>
        </row>
        <row r="4">
          <cell r="C4">
            <v>0</v>
          </cell>
        </row>
        <row r="5">
          <cell r="C5">
            <v>0</v>
          </cell>
        </row>
        <row r="7">
          <cell r="C7">
            <v>453396287</v>
          </cell>
        </row>
        <row r="8">
          <cell r="C8">
            <v>7900000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783969.48</v>
          </cell>
        </row>
        <row r="13">
          <cell r="C13">
            <v>21560921.129999999</v>
          </cell>
        </row>
        <row r="14">
          <cell r="C14">
            <v>0</v>
          </cell>
        </row>
        <row r="15">
          <cell r="C15">
            <v>18797483.289999999</v>
          </cell>
        </row>
        <row r="16">
          <cell r="C16">
            <v>9500704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6">
          <cell r="C26">
            <v>210625264.56</v>
          </cell>
        </row>
        <row r="27">
          <cell r="C27">
            <v>4314750</v>
          </cell>
        </row>
        <row r="28">
          <cell r="C28">
            <v>1980817.35</v>
          </cell>
        </row>
        <row r="29">
          <cell r="C29">
            <v>947000</v>
          </cell>
        </row>
        <row r="30">
          <cell r="C30">
            <v>1171514.3</v>
          </cell>
        </row>
        <row r="31">
          <cell r="C31">
            <v>80736650</v>
          </cell>
        </row>
        <row r="33">
          <cell r="C33">
            <v>124168186.88</v>
          </cell>
        </row>
        <row r="34">
          <cell r="C34">
            <v>21982483.289999999</v>
          </cell>
        </row>
        <row r="35">
          <cell r="C35">
            <v>626700</v>
          </cell>
        </row>
        <row r="36">
          <cell r="C36">
            <v>0</v>
          </cell>
        </row>
        <row r="37">
          <cell r="C37">
            <v>6861450.5099999998</v>
          </cell>
        </row>
        <row r="38">
          <cell r="C38">
            <v>0</v>
          </cell>
        </row>
        <row r="39">
          <cell r="C39">
            <v>6886403.0499999998</v>
          </cell>
        </row>
        <row r="40">
          <cell r="C40">
            <v>70153100.530000001</v>
          </cell>
        </row>
        <row r="41">
          <cell r="C41">
            <v>1606058.97</v>
          </cell>
        </row>
        <row r="42">
          <cell r="C42">
            <v>0</v>
          </cell>
        </row>
        <row r="43">
          <cell r="C43">
            <v>14976080.75</v>
          </cell>
        </row>
        <row r="44">
          <cell r="C44">
            <v>27276403.280000001</v>
          </cell>
        </row>
        <row r="46">
          <cell r="C46">
            <v>108432</v>
          </cell>
        </row>
        <row r="47">
          <cell r="C47">
            <v>7043758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2196888</v>
          </cell>
        </row>
        <row r="59">
          <cell r="C59">
            <v>0</v>
          </cell>
        </row>
        <row r="60">
          <cell r="C60">
            <v>-76650</v>
          </cell>
        </row>
        <row r="61">
          <cell r="C61">
            <v>0</v>
          </cell>
        </row>
        <row r="63">
          <cell r="C63">
            <v>0</v>
          </cell>
        </row>
        <row r="64">
          <cell r="C64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19500024.18</v>
          </cell>
        </row>
        <row r="73">
          <cell r="C73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showGridLines="0" tabSelected="1" topLeftCell="A43" zoomScaleNormal="100" workbookViewId="0">
      <selection activeCell="E39" sqref="E39"/>
    </sheetView>
  </sheetViews>
  <sheetFormatPr defaultColWidth="9.140625" defaultRowHeight="12.75" x14ac:dyDescent="0.2"/>
  <cols>
    <col min="1" max="1" width="5.5703125" style="39" customWidth="1"/>
    <col min="2" max="2" width="70.5703125" style="39" customWidth="1"/>
    <col min="3" max="3" width="20.5703125" style="109" customWidth="1"/>
    <col min="4" max="4" width="20.5703125" style="39" customWidth="1"/>
    <col min="5" max="5" width="17.85546875" style="39" customWidth="1"/>
    <col min="6" max="6" width="18.5703125" style="39" customWidth="1"/>
    <col min="7" max="16384" width="9.140625" style="39"/>
  </cols>
  <sheetData>
    <row r="1" spans="1:5" x14ac:dyDescent="0.2">
      <c r="A1" s="35" t="s">
        <v>32</v>
      </c>
      <c r="B1" s="36"/>
      <c r="C1" s="37">
        <v>2024</v>
      </c>
      <c r="D1" s="37">
        <v>2023</v>
      </c>
      <c r="E1" s="110" t="s">
        <v>98</v>
      </c>
    </row>
    <row r="2" spans="1:5" x14ac:dyDescent="0.2">
      <c r="A2" s="40" t="s">
        <v>33</v>
      </c>
      <c r="B2" s="41"/>
      <c r="C2" s="59">
        <f>C3+C4+C5</f>
        <v>91300000</v>
      </c>
      <c r="D2" s="59">
        <f>D3+D4+D5</f>
        <v>90750000</v>
      </c>
      <c r="E2" s="111">
        <f t="shared" ref="E2:E19" si="0">C2-D2</f>
        <v>550000</v>
      </c>
    </row>
    <row r="3" spans="1:5" x14ac:dyDescent="0.2">
      <c r="A3" s="47"/>
      <c r="B3" s="39" t="s">
        <v>34</v>
      </c>
      <c r="C3" s="48">
        <v>91300000</v>
      </c>
      <c r="D3" s="48">
        <v>90750000</v>
      </c>
      <c r="E3" s="112">
        <f t="shared" si="0"/>
        <v>550000</v>
      </c>
    </row>
    <row r="4" spans="1:5" x14ac:dyDescent="0.2">
      <c r="A4" s="47"/>
      <c r="B4" s="39" t="s">
        <v>35</v>
      </c>
      <c r="C4" s="48">
        <v>0</v>
      </c>
      <c r="D4" s="48">
        <v>0</v>
      </c>
      <c r="E4" s="112">
        <f t="shared" si="0"/>
        <v>0</v>
      </c>
    </row>
    <row r="5" spans="1:5" x14ac:dyDescent="0.2">
      <c r="A5" s="47"/>
      <c r="B5" s="39" t="s">
        <v>36</v>
      </c>
      <c r="C5" s="48">
        <v>0</v>
      </c>
      <c r="D5" s="48">
        <v>0</v>
      </c>
      <c r="E5" s="112">
        <f t="shared" si="0"/>
        <v>0</v>
      </c>
    </row>
    <row r="6" spans="1:5" x14ac:dyDescent="0.2">
      <c r="A6" s="40" t="s">
        <v>37</v>
      </c>
      <c r="B6" s="41"/>
      <c r="C6" s="59">
        <f>C7+C8+C9+C10+C11+C12+C13</f>
        <v>483641177.61000001</v>
      </c>
      <c r="D6" s="59">
        <f>D7+D8+D9+D10+D11+D12+D13</f>
        <v>436867664.15000004</v>
      </c>
      <c r="E6" s="111">
        <f t="shared" si="0"/>
        <v>46773513.459999979</v>
      </c>
    </row>
    <row r="7" spans="1:5" x14ac:dyDescent="0.2">
      <c r="A7" s="47"/>
      <c r="B7" s="39" t="s">
        <v>38</v>
      </c>
      <c r="C7" s="48">
        <v>453396287</v>
      </c>
      <c r="D7" s="48">
        <f>408577000+6455348-600000</f>
        <v>414432348</v>
      </c>
      <c r="E7" s="112">
        <f t="shared" si="0"/>
        <v>38963939</v>
      </c>
    </row>
    <row r="8" spans="1:5" x14ac:dyDescent="0.2">
      <c r="A8" s="47"/>
      <c r="B8" s="39" t="s">
        <v>39</v>
      </c>
      <c r="C8" s="48">
        <v>7900000</v>
      </c>
      <c r="D8" s="48">
        <v>7247000</v>
      </c>
      <c r="E8" s="112">
        <f t="shared" si="0"/>
        <v>653000</v>
      </c>
    </row>
    <row r="9" spans="1:5" x14ac:dyDescent="0.2">
      <c r="A9" s="47"/>
      <c r="B9" s="39" t="s">
        <v>40</v>
      </c>
      <c r="C9" s="48">
        <v>0</v>
      </c>
      <c r="D9" s="48">
        <v>0</v>
      </c>
      <c r="E9" s="112">
        <f t="shared" si="0"/>
        <v>0</v>
      </c>
    </row>
    <row r="10" spans="1:5" x14ac:dyDescent="0.2">
      <c r="A10" s="47"/>
      <c r="B10" s="39" t="s">
        <v>41</v>
      </c>
      <c r="C10" s="48">
        <v>0</v>
      </c>
      <c r="D10" s="48">
        <v>0</v>
      </c>
      <c r="E10" s="112">
        <f t="shared" si="0"/>
        <v>0</v>
      </c>
    </row>
    <row r="11" spans="1:5" x14ac:dyDescent="0.2">
      <c r="A11" s="47"/>
      <c r="B11" s="39" t="s">
        <v>42</v>
      </c>
      <c r="C11" s="48">
        <v>0</v>
      </c>
      <c r="D11" s="48">
        <v>0</v>
      </c>
      <c r="E11" s="112">
        <f t="shared" si="0"/>
        <v>0</v>
      </c>
    </row>
    <row r="12" spans="1:5" x14ac:dyDescent="0.2">
      <c r="A12" s="47"/>
      <c r="B12" s="39" t="s">
        <v>43</v>
      </c>
      <c r="C12" s="48">
        <v>783969.48</v>
      </c>
      <c r="D12" s="48">
        <v>774852.22</v>
      </c>
      <c r="E12" s="112">
        <f t="shared" si="0"/>
        <v>9117.2600000000093</v>
      </c>
    </row>
    <row r="13" spans="1:5" x14ac:dyDescent="0.2">
      <c r="A13" s="47"/>
      <c r="B13" s="39" t="s">
        <v>44</v>
      </c>
      <c r="C13" s="48">
        <v>21560921.129999999</v>
      </c>
      <c r="D13" s="48">
        <v>14413463.93</v>
      </c>
      <c r="E13" s="112">
        <f t="shared" si="0"/>
        <v>7147457.1999999993</v>
      </c>
    </row>
    <row r="14" spans="1:5" x14ac:dyDescent="0.2">
      <c r="A14" s="40" t="s">
        <v>45</v>
      </c>
      <c r="B14" s="41"/>
      <c r="C14" s="59">
        <v>0</v>
      </c>
      <c r="D14" s="59">
        <v>0</v>
      </c>
      <c r="E14" s="111">
        <f t="shared" si="0"/>
        <v>0</v>
      </c>
    </row>
    <row r="15" spans="1:5" x14ac:dyDescent="0.2">
      <c r="A15" s="40" t="s">
        <v>46</v>
      </c>
      <c r="B15" s="41"/>
      <c r="C15" s="59">
        <v>18797483.289999999</v>
      </c>
      <c r="D15" s="59">
        <v>15709400.42</v>
      </c>
      <c r="E15" s="111">
        <f t="shared" si="0"/>
        <v>3088082.8699999992</v>
      </c>
    </row>
    <row r="16" spans="1:5" x14ac:dyDescent="0.2">
      <c r="A16" s="40" t="s">
        <v>47</v>
      </c>
      <c r="B16" s="41"/>
      <c r="C16" s="59">
        <v>9500704</v>
      </c>
      <c r="D16" s="59">
        <v>8936488</v>
      </c>
      <c r="E16" s="111">
        <f t="shared" si="0"/>
        <v>564216</v>
      </c>
    </row>
    <row r="17" spans="1:5" x14ac:dyDescent="0.2">
      <c r="A17" s="40"/>
      <c r="B17" s="41" t="s">
        <v>48</v>
      </c>
      <c r="C17" s="59">
        <v>0</v>
      </c>
      <c r="D17" s="59">
        <v>0</v>
      </c>
      <c r="E17" s="111">
        <f t="shared" si="0"/>
        <v>0</v>
      </c>
    </row>
    <row r="18" spans="1:5" x14ac:dyDescent="0.2">
      <c r="A18" s="40" t="s">
        <v>49</v>
      </c>
      <c r="B18" s="41"/>
      <c r="C18" s="59">
        <v>0</v>
      </c>
      <c r="D18" s="59">
        <v>0</v>
      </c>
      <c r="E18" s="111">
        <f t="shared" si="0"/>
        <v>0</v>
      </c>
    </row>
    <row r="19" spans="1:5" x14ac:dyDescent="0.2">
      <c r="A19" s="79" t="s">
        <v>50</v>
      </c>
      <c r="B19" s="80"/>
      <c r="C19" s="42">
        <v>0</v>
      </c>
      <c r="D19" s="42">
        <v>0</v>
      </c>
      <c r="E19" s="113">
        <f t="shared" si="0"/>
        <v>0</v>
      </c>
    </row>
    <row r="20" spans="1:5" x14ac:dyDescent="0.2">
      <c r="A20" s="61"/>
      <c r="B20" s="62"/>
      <c r="C20" s="114"/>
      <c r="D20" s="114"/>
      <c r="E20" s="64"/>
    </row>
    <row r="21" spans="1:5" x14ac:dyDescent="0.2">
      <c r="A21" s="65" t="s">
        <v>51</v>
      </c>
      <c r="B21" s="66"/>
      <c r="C21" s="115">
        <f>C2+C6+C14+C15+C16+C18+C19</f>
        <v>603239364.89999998</v>
      </c>
      <c r="D21" s="115">
        <f>D2+D6+D14+D15+D16+D18+D19</f>
        <v>552263552.57000005</v>
      </c>
      <c r="E21" s="68">
        <f>E2+E6+E14+E15+E16+E18+E19</f>
        <v>50975812.329999976</v>
      </c>
    </row>
    <row r="22" spans="1:5" x14ac:dyDescent="0.2">
      <c r="A22" s="65"/>
      <c r="B22" s="66"/>
      <c r="C22" s="116"/>
      <c r="D22" s="116"/>
      <c r="E22" s="82"/>
    </row>
    <row r="23" spans="1:5" x14ac:dyDescent="0.2">
      <c r="A23" s="73" t="s">
        <v>52</v>
      </c>
      <c r="B23" s="117"/>
      <c r="C23" s="118"/>
      <c r="D23" s="118"/>
      <c r="E23" s="76"/>
    </row>
    <row r="24" spans="1:5" x14ac:dyDescent="0.2">
      <c r="A24" s="119" t="s">
        <v>53</v>
      </c>
      <c r="B24" s="120"/>
      <c r="C24" s="57">
        <f>C25+C31</f>
        <v>299775996.21000004</v>
      </c>
      <c r="D24" s="57">
        <f>D25+D31</f>
        <v>290263109.89999998</v>
      </c>
      <c r="E24" s="121">
        <f>C24-D24</f>
        <v>9512886.310000062</v>
      </c>
    </row>
    <row r="25" spans="1:5" x14ac:dyDescent="0.2">
      <c r="A25" s="47"/>
      <c r="B25" s="39" t="s">
        <v>54</v>
      </c>
      <c r="C25" s="48">
        <f>C26+C27+C28+C29+C30</f>
        <v>219039346.21000001</v>
      </c>
      <c r="D25" s="48">
        <f>D26+D27+D28+D29+D30</f>
        <v>210953846.48999998</v>
      </c>
      <c r="E25" s="112">
        <f>C25-D25</f>
        <v>8085499.7200000286</v>
      </c>
    </row>
    <row r="26" spans="1:5" x14ac:dyDescent="0.2">
      <c r="A26" s="47"/>
      <c r="B26" s="39" t="s">
        <v>55</v>
      </c>
      <c r="C26" s="48">
        <v>210625264.56</v>
      </c>
      <c r="D26" s="48">
        <v>200507069.13999999</v>
      </c>
      <c r="E26" s="112">
        <f t="shared" ref="E26:E31" si="1">C26-D26</f>
        <v>10118195.420000017</v>
      </c>
    </row>
    <row r="27" spans="1:5" x14ac:dyDescent="0.2">
      <c r="A27" s="47"/>
      <c r="B27" s="39" t="s">
        <v>56</v>
      </c>
      <c r="C27" s="48">
        <v>4314750</v>
      </c>
      <c r="D27" s="48">
        <v>6098100</v>
      </c>
      <c r="E27" s="112">
        <f t="shared" si="1"/>
        <v>-1783350</v>
      </c>
    </row>
    <row r="28" spans="1:5" x14ac:dyDescent="0.2">
      <c r="A28" s="47"/>
      <c r="B28" s="39" t="s">
        <v>57</v>
      </c>
      <c r="C28" s="48">
        <v>1980817.35</v>
      </c>
      <c r="D28" s="48">
        <v>2105857.35</v>
      </c>
      <c r="E28" s="112">
        <f t="shared" si="1"/>
        <v>-125040</v>
      </c>
    </row>
    <row r="29" spans="1:5" x14ac:dyDescent="0.2">
      <c r="A29" s="47"/>
      <c r="B29" s="39" t="s">
        <v>58</v>
      </c>
      <c r="C29" s="48">
        <v>947000</v>
      </c>
      <c r="D29" s="48">
        <v>821500</v>
      </c>
      <c r="E29" s="112">
        <f t="shared" si="1"/>
        <v>125500</v>
      </c>
    </row>
    <row r="30" spans="1:5" x14ac:dyDescent="0.2">
      <c r="A30" s="47"/>
      <c r="B30" s="39" t="s">
        <v>59</v>
      </c>
      <c r="C30" s="48">
        <v>1171514.3</v>
      </c>
      <c r="D30" s="48">
        <v>1421320</v>
      </c>
      <c r="E30" s="112">
        <f t="shared" si="1"/>
        <v>-249805.69999999995</v>
      </c>
    </row>
    <row r="31" spans="1:5" x14ac:dyDescent="0.2">
      <c r="A31" s="47"/>
      <c r="B31" s="39" t="s">
        <v>60</v>
      </c>
      <c r="C31" s="48">
        <v>80736650</v>
      </c>
      <c r="D31" s="48">
        <v>79309263.409999996</v>
      </c>
      <c r="E31" s="112">
        <f t="shared" si="1"/>
        <v>1427386.5900000036</v>
      </c>
    </row>
    <row r="32" spans="1:5" x14ac:dyDescent="0.2">
      <c r="A32" s="40" t="s">
        <v>61</v>
      </c>
      <c r="B32" s="41"/>
      <c r="C32" s="59">
        <f>C33+C34+C35+C36+C37+C38+C39+C40+C41+C42+C43+C44</f>
        <v>274536867.25999999</v>
      </c>
      <c r="D32" s="59">
        <f>D33+D34+D35+D36+D37+D38+D39+D40+D41+D42+D43+D44</f>
        <v>254290170.40000001</v>
      </c>
      <c r="E32" s="111">
        <f>C32-D32</f>
        <v>20246696.859999985</v>
      </c>
    </row>
    <row r="33" spans="1:5" x14ac:dyDescent="0.2">
      <c r="A33" s="47"/>
      <c r="B33" s="39" t="s">
        <v>62</v>
      </c>
      <c r="C33" s="48">
        <v>124168186.88</v>
      </c>
      <c r="D33" s="48">
        <f>117190638.49-600000</f>
        <v>116590638.48999999</v>
      </c>
      <c r="E33" s="112">
        <f>C33-D33</f>
        <v>7577548.3900000006</v>
      </c>
    </row>
    <row r="34" spans="1:5" x14ac:dyDescent="0.2">
      <c r="A34" s="47"/>
      <c r="B34" s="39" t="s">
        <v>63</v>
      </c>
      <c r="C34" s="48">
        <v>21982483.289999999</v>
      </c>
      <c r="D34" s="48">
        <v>20249400.420000002</v>
      </c>
      <c r="E34" s="112">
        <f t="shared" ref="E34:E51" si="2">C34-D34</f>
        <v>1733082.8699999973</v>
      </c>
    </row>
    <row r="35" spans="1:5" x14ac:dyDescent="0.2">
      <c r="A35" s="47"/>
      <c r="B35" s="39" t="s">
        <v>64</v>
      </c>
      <c r="C35" s="48">
        <v>626700</v>
      </c>
      <c r="D35" s="48">
        <v>588000</v>
      </c>
      <c r="E35" s="112">
        <f t="shared" si="2"/>
        <v>38700</v>
      </c>
    </row>
    <row r="36" spans="1:5" x14ac:dyDescent="0.2">
      <c r="A36" s="47"/>
      <c r="B36" s="39" t="s">
        <v>65</v>
      </c>
      <c r="C36" s="48">
        <v>0</v>
      </c>
      <c r="D36" s="48">
        <v>0</v>
      </c>
      <c r="E36" s="112">
        <f t="shared" si="2"/>
        <v>0</v>
      </c>
    </row>
    <row r="37" spans="1:5" x14ac:dyDescent="0.2">
      <c r="A37" s="47"/>
      <c r="B37" s="39" t="s">
        <v>66</v>
      </c>
      <c r="C37" s="48">
        <v>6861450.5099999998</v>
      </c>
      <c r="D37" s="48">
        <v>6751195.3799999999</v>
      </c>
      <c r="E37" s="112">
        <f t="shared" si="2"/>
        <v>110255.12999999989</v>
      </c>
    </row>
    <row r="38" spans="1:5" x14ac:dyDescent="0.2">
      <c r="A38" s="47"/>
      <c r="B38" s="39" t="s">
        <v>67</v>
      </c>
      <c r="C38" s="48">
        <v>0</v>
      </c>
      <c r="D38" s="48">
        <v>0</v>
      </c>
      <c r="E38" s="112">
        <f t="shared" si="2"/>
        <v>0</v>
      </c>
    </row>
    <row r="39" spans="1:5" x14ac:dyDescent="0.2">
      <c r="A39" s="47"/>
      <c r="B39" s="39" t="s">
        <v>68</v>
      </c>
      <c r="C39" s="48">
        <v>6886403.0499999998</v>
      </c>
      <c r="D39" s="48">
        <v>6689047.7199999997</v>
      </c>
      <c r="E39" s="112">
        <f t="shared" si="2"/>
        <v>197355.33000000007</v>
      </c>
    </row>
    <row r="40" spans="1:5" x14ac:dyDescent="0.2">
      <c r="A40" s="47"/>
      <c r="B40" s="39" t="s">
        <v>69</v>
      </c>
      <c r="C40" s="48">
        <v>70153100.530000001</v>
      </c>
      <c r="D40" s="48">
        <v>79500268.989999995</v>
      </c>
      <c r="E40" s="112">
        <f t="shared" si="2"/>
        <v>-9347168.4599999934</v>
      </c>
    </row>
    <row r="41" spans="1:5" x14ac:dyDescent="0.2">
      <c r="A41" s="47"/>
      <c r="B41" s="39" t="s">
        <v>70</v>
      </c>
      <c r="C41" s="48">
        <v>1606058.97</v>
      </c>
      <c r="D41" s="48">
        <v>1564499.24</v>
      </c>
      <c r="E41" s="112">
        <f t="shared" si="2"/>
        <v>41559.729999999981</v>
      </c>
    </row>
    <row r="42" spans="1:5" x14ac:dyDescent="0.2">
      <c r="A42" s="47"/>
      <c r="B42" s="39" t="s">
        <v>71</v>
      </c>
      <c r="C42" s="48">
        <v>0</v>
      </c>
      <c r="D42" s="48">
        <v>0</v>
      </c>
      <c r="E42" s="112">
        <f t="shared" si="2"/>
        <v>0</v>
      </c>
    </row>
    <row r="43" spans="1:5" x14ac:dyDescent="0.2">
      <c r="A43" s="47"/>
      <c r="B43" s="39" t="s">
        <v>72</v>
      </c>
      <c r="C43" s="48">
        <v>14976080.75</v>
      </c>
      <c r="D43" s="48">
        <v>14642578.42</v>
      </c>
      <c r="E43" s="112">
        <f t="shared" si="2"/>
        <v>333502.33000000007</v>
      </c>
    </row>
    <row r="44" spans="1:5" x14ac:dyDescent="0.2">
      <c r="A44" s="47"/>
      <c r="B44" s="39" t="s">
        <v>73</v>
      </c>
      <c r="C44" s="48">
        <v>27276403.280000001</v>
      </c>
      <c r="D44" s="48">
        <v>7714541.7400000002</v>
      </c>
      <c r="E44" s="112">
        <f t="shared" si="2"/>
        <v>19561861.539999999</v>
      </c>
    </row>
    <row r="45" spans="1:5" x14ac:dyDescent="0.2">
      <c r="A45" s="40" t="s">
        <v>74</v>
      </c>
      <c r="B45" s="41"/>
      <c r="C45" s="59">
        <f>C46+C47+C48+C49</f>
        <v>7152190</v>
      </c>
      <c r="D45" s="59">
        <f>D46+D47+D48+D49</f>
        <v>7057184</v>
      </c>
      <c r="E45" s="111">
        <f t="shared" si="2"/>
        <v>95006</v>
      </c>
    </row>
    <row r="46" spans="1:5" x14ac:dyDescent="0.2">
      <c r="A46" s="47"/>
      <c r="B46" s="39" t="s">
        <v>75</v>
      </c>
      <c r="C46" s="48">
        <v>108432</v>
      </c>
      <c r="D46" s="48">
        <v>80842</v>
      </c>
      <c r="E46" s="112">
        <f t="shared" si="2"/>
        <v>27590</v>
      </c>
    </row>
    <row r="47" spans="1:5" x14ac:dyDescent="0.2">
      <c r="A47" s="47"/>
      <c r="B47" s="39" t="s">
        <v>76</v>
      </c>
      <c r="C47" s="48">
        <v>7043758</v>
      </c>
      <c r="D47" s="48">
        <v>6976342</v>
      </c>
      <c r="E47" s="112">
        <f t="shared" si="2"/>
        <v>67416</v>
      </c>
    </row>
    <row r="48" spans="1:5" x14ac:dyDescent="0.2">
      <c r="A48" s="47"/>
      <c r="B48" s="39" t="s">
        <v>77</v>
      </c>
      <c r="C48" s="48">
        <v>0</v>
      </c>
      <c r="D48" s="48">
        <v>0</v>
      </c>
      <c r="E48" s="112">
        <f t="shared" si="2"/>
        <v>0</v>
      </c>
    </row>
    <row r="49" spans="1:6" x14ac:dyDescent="0.2">
      <c r="A49" s="47"/>
      <c r="B49" s="39" t="s">
        <v>78</v>
      </c>
      <c r="C49" s="48">
        <v>0</v>
      </c>
      <c r="D49" s="48">
        <v>0</v>
      </c>
      <c r="E49" s="112">
        <f t="shared" si="2"/>
        <v>0</v>
      </c>
    </row>
    <row r="50" spans="1:6" x14ac:dyDescent="0.2">
      <c r="A50" s="40" t="s">
        <v>79</v>
      </c>
      <c r="B50" s="41"/>
      <c r="C50" s="59">
        <v>0</v>
      </c>
      <c r="D50" s="59">
        <v>0</v>
      </c>
      <c r="E50" s="111">
        <f t="shared" si="2"/>
        <v>0</v>
      </c>
    </row>
    <row r="51" spans="1:6" x14ac:dyDescent="0.2">
      <c r="A51" s="79" t="s">
        <v>80</v>
      </c>
      <c r="B51" s="80"/>
      <c r="C51" s="42">
        <v>2196888</v>
      </c>
      <c r="D51" s="42">
        <v>2110338</v>
      </c>
      <c r="E51" s="113">
        <f t="shared" si="2"/>
        <v>86550</v>
      </c>
    </row>
    <row r="52" spans="1:6" x14ac:dyDescent="0.2">
      <c r="A52" s="61"/>
      <c r="B52" s="62"/>
      <c r="C52" s="114"/>
      <c r="D52" s="114"/>
      <c r="E52" s="64"/>
    </row>
    <row r="53" spans="1:6" x14ac:dyDescent="0.2">
      <c r="A53" s="65" t="s">
        <v>81</v>
      </c>
      <c r="B53" s="66"/>
      <c r="C53" s="115">
        <f>C24+C32+C45+C50+C51</f>
        <v>583661941.47000003</v>
      </c>
      <c r="D53" s="115">
        <f>D24+D32+D45+D50+D51</f>
        <v>553720802.29999995</v>
      </c>
      <c r="E53" s="68">
        <f>E24+E32+E45+E50+E51</f>
        <v>29941139.170000046</v>
      </c>
    </row>
    <row r="54" spans="1:6" x14ac:dyDescent="0.2">
      <c r="A54" s="83"/>
      <c r="B54" s="66"/>
      <c r="C54" s="116"/>
      <c r="D54" s="116"/>
      <c r="E54" s="82"/>
    </row>
    <row r="55" spans="1:6" x14ac:dyDescent="0.2">
      <c r="A55" s="61"/>
      <c r="B55" s="62"/>
      <c r="C55" s="114"/>
      <c r="D55" s="114"/>
      <c r="E55" s="64"/>
    </row>
    <row r="56" spans="1:6" x14ac:dyDescent="0.2">
      <c r="A56" s="84" t="s">
        <v>82</v>
      </c>
      <c r="B56" s="66"/>
      <c r="C56" s="115">
        <f>C21-C53</f>
        <v>19577423.429999948</v>
      </c>
      <c r="D56" s="115">
        <f>D21-D53</f>
        <v>-1457249.7299998999</v>
      </c>
      <c r="E56" s="68">
        <f>E21-E53</f>
        <v>21034673.159999929</v>
      </c>
    </row>
    <row r="57" spans="1:6" x14ac:dyDescent="0.2">
      <c r="A57" s="85"/>
      <c r="B57" s="70"/>
      <c r="C57" s="122"/>
      <c r="D57" s="122"/>
      <c r="E57" s="72"/>
    </row>
    <row r="58" spans="1:6" x14ac:dyDescent="0.2">
      <c r="A58" s="86" t="s">
        <v>83</v>
      </c>
      <c r="B58" s="87"/>
      <c r="C58" s="123">
        <f>+C59+C60+C61</f>
        <v>-76650</v>
      </c>
      <c r="D58" s="123">
        <f>+D59+D60+D61</f>
        <v>-76600</v>
      </c>
      <c r="E58" s="124">
        <f>+E59+E60+E61</f>
        <v>-50</v>
      </c>
      <c r="F58" s="56"/>
    </row>
    <row r="59" spans="1:6" x14ac:dyDescent="0.2">
      <c r="A59" s="47"/>
      <c r="B59" s="39" t="s">
        <v>84</v>
      </c>
      <c r="C59" s="48">
        <v>0</v>
      </c>
      <c r="D59" s="48">
        <v>0</v>
      </c>
      <c r="E59" s="112">
        <f t="shared" ref="E59:E64" si="3">C59-D59</f>
        <v>0</v>
      </c>
    </row>
    <row r="60" spans="1:6" x14ac:dyDescent="0.2">
      <c r="A60" s="47"/>
      <c r="B60" s="39" t="s">
        <v>85</v>
      </c>
      <c r="C60" s="48">
        <v>-76650</v>
      </c>
      <c r="D60" s="48">
        <v>-76600</v>
      </c>
      <c r="E60" s="112">
        <f t="shared" si="3"/>
        <v>-50</v>
      </c>
    </row>
    <row r="61" spans="1:6" x14ac:dyDescent="0.2">
      <c r="A61" s="47"/>
      <c r="B61" s="39" t="s">
        <v>86</v>
      </c>
      <c r="C61" s="48">
        <v>0</v>
      </c>
      <c r="D61" s="48">
        <v>0</v>
      </c>
      <c r="E61" s="112">
        <f t="shared" si="3"/>
        <v>0</v>
      </c>
    </row>
    <row r="62" spans="1:6" x14ac:dyDescent="0.2">
      <c r="A62" s="73" t="s">
        <v>87</v>
      </c>
      <c r="B62" s="90"/>
      <c r="C62" s="125">
        <f>C63+C64</f>
        <v>0</v>
      </c>
      <c r="D62" s="125">
        <f>D63+D64</f>
        <v>0</v>
      </c>
      <c r="E62" s="126">
        <f t="shared" si="3"/>
        <v>0</v>
      </c>
    </row>
    <row r="63" spans="1:6" x14ac:dyDescent="0.2">
      <c r="A63" s="47"/>
      <c r="B63" s="39" t="s">
        <v>88</v>
      </c>
      <c r="C63" s="48">
        <v>0</v>
      </c>
      <c r="D63" s="48">
        <v>0</v>
      </c>
      <c r="E63" s="112">
        <f t="shared" si="3"/>
        <v>0</v>
      </c>
    </row>
    <row r="64" spans="1:6" x14ac:dyDescent="0.2">
      <c r="A64" s="47"/>
      <c r="B64" s="39" t="s">
        <v>89</v>
      </c>
      <c r="C64" s="48">
        <v>0</v>
      </c>
      <c r="D64" s="48">
        <v>0</v>
      </c>
      <c r="E64" s="112">
        <f t="shared" si="3"/>
        <v>0</v>
      </c>
    </row>
    <row r="65" spans="1:6" x14ac:dyDescent="0.2">
      <c r="A65" s="73" t="s">
        <v>90</v>
      </c>
      <c r="B65" s="90"/>
      <c r="C65" s="125">
        <f>C66+C67</f>
        <v>0</v>
      </c>
      <c r="D65" s="125">
        <f>D66+D67</f>
        <v>0</v>
      </c>
      <c r="E65" s="126">
        <f>E66+E67</f>
        <v>0</v>
      </c>
    </row>
    <row r="66" spans="1:6" x14ac:dyDescent="0.2">
      <c r="A66" s="47"/>
      <c r="B66" s="39" t="s">
        <v>91</v>
      </c>
      <c r="C66" s="48">
        <v>0</v>
      </c>
      <c r="D66" s="48">
        <v>0</v>
      </c>
      <c r="E66" s="112">
        <f>C66-D66</f>
        <v>0</v>
      </c>
    </row>
    <row r="67" spans="1:6" x14ac:dyDescent="0.2">
      <c r="A67" s="47"/>
      <c r="B67" s="39" t="s">
        <v>92</v>
      </c>
      <c r="C67" s="48">
        <v>0</v>
      </c>
      <c r="D67" s="48">
        <v>0</v>
      </c>
      <c r="E67" s="112">
        <f>C67-D67</f>
        <v>0</v>
      </c>
    </row>
    <row r="68" spans="1:6" x14ac:dyDescent="0.2">
      <c r="A68" s="73" t="s">
        <v>93</v>
      </c>
      <c r="B68" s="90"/>
      <c r="C68" s="125">
        <v>19500024.18</v>
      </c>
      <c r="D68" s="125">
        <v>18759062.350000001</v>
      </c>
      <c r="E68" s="126">
        <f>C68-D68</f>
        <v>740961.82999999821</v>
      </c>
      <c r="F68" s="56"/>
    </row>
    <row r="69" spans="1:6" x14ac:dyDescent="0.2">
      <c r="A69" s="93"/>
      <c r="B69" s="92"/>
      <c r="C69" s="94"/>
      <c r="D69" s="94"/>
      <c r="E69" s="127"/>
    </row>
    <row r="70" spans="1:6" x14ac:dyDescent="0.2">
      <c r="A70" s="96" t="s">
        <v>94</v>
      </c>
      <c r="B70" s="97"/>
      <c r="C70" s="98">
        <f>C56+C58-C62+C65-C68</f>
        <v>749.24999994784594</v>
      </c>
      <c r="D70" s="98">
        <f>D56+D58-D62+D65-D68</f>
        <v>-20292912.079999901</v>
      </c>
      <c r="E70" s="128">
        <f>E56+E58-E62+E65-E68</f>
        <v>20293661.329999931</v>
      </c>
    </row>
    <row r="71" spans="1:6" x14ac:dyDescent="0.2">
      <c r="A71" s="100"/>
      <c r="B71" s="87"/>
      <c r="C71" s="101"/>
      <c r="D71" s="101"/>
      <c r="E71" s="129"/>
    </row>
    <row r="72" spans="1:6" x14ac:dyDescent="0.2">
      <c r="A72" s="100" t="s">
        <v>95</v>
      </c>
      <c r="B72" s="87"/>
      <c r="C72" s="101">
        <v>749.25</v>
      </c>
      <c r="D72" s="101">
        <v>0</v>
      </c>
      <c r="E72" s="129">
        <f>C72-D72</f>
        <v>749.25</v>
      </c>
    </row>
    <row r="73" spans="1:6" x14ac:dyDescent="0.2">
      <c r="A73" s="73" t="s">
        <v>96</v>
      </c>
      <c r="B73" s="74"/>
      <c r="C73" s="75">
        <v>0</v>
      </c>
      <c r="D73" s="75">
        <v>20292912.079999998</v>
      </c>
      <c r="E73" s="130">
        <f>C73-D73</f>
        <v>-20292912.079999998</v>
      </c>
    </row>
    <row r="74" spans="1:6" ht="13.5" thickBot="1" x14ac:dyDescent="0.25">
      <c r="A74" s="105" t="s">
        <v>97</v>
      </c>
      <c r="B74" s="106"/>
      <c r="C74" s="107">
        <f>C70-C72+C73</f>
        <v>-5.2154064178466797E-8</v>
      </c>
      <c r="D74" s="107">
        <f>D70-D72+D73</f>
        <v>9.6857547760009766E-8</v>
      </c>
      <c r="E74" s="131">
        <f>E70-E72+E73</f>
        <v>-6.7055225372314453E-8</v>
      </c>
    </row>
    <row r="80" spans="1:6" x14ac:dyDescent="0.2">
      <c r="D80" s="109"/>
    </row>
    <row r="81" spans="4:4" x14ac:dyDescent="0.2">
      <c r="D81" s="109"/>
    </row>
    <row r="82" spans="4:4" x14ac:dyDescent="0.2">
      <c r="D82" s="109"/>
    </row>
    <row r="83" spans="4:4" x14ac:dyDescent="0.2">
      <c r="D83" s="109"/>
    </row>
    <row r="84" spans="4:4" x14ac:dyDescent="0.2">
      <c r="D84" s="109"/>
    </row>
    <row r="85" spans="4:4" x14ac:dyDescent="0.2">
      <c r="D85" s="109"/>
    </row>
    <row r="86" spans="4:4" x14ac:dyDescent="0.2">
      <c r="D86" s="109"/>
    </row>
    <row r="87" spans="4:4" x14ac:dyDescent="0.2">
      <c r="D87" s="109"/>
    </row>
    <row r="99" spans="4:4" x14ac:dyDescent="0.2">
      <c r="D99" s="56"/>
    </row>
  </sheetData>
  <printOptions gridLines="1"/>
  <pageMargins left="0.7" right="0.7" top="0.75" bottom="0.75" header="0.3" footer="0.3"/>
  <pageSetup paperSize="8" scale="95" orientation="portrait" r:id="rId1"/>
  <rowBreaks count="1" manualBreakCount="1">
    <brk id="74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showGridLines="0" workbookViewId="0">
      <selection activeCell="A2" sqref="A2:E25"/>
    </sheetView>
  </sheetViews>
  <sheetFormatPr defaultColWidth="9.140625" defaultRowHeight="12.75" x14ac:dyDescent="0.2"/>
  <cols>
    <col min="1" max="1" width="70.5703125" style="4" customWidth="1"/>
    <col min="2" max="8" width="20.5703125" style="4" customWidth="1"/>
    <col min="9" max="16384" width="9.140625" style="4"/>
  </cols>
  <sheetData>
    <row r="1" spans="1:8" x14ac:dyDescent="0.2">
      <c r="A1" s="1"/>
      <c r="B1" s="2"/>
      <c r="C1" s="2"/>
      <c r="D1" s="2"/>
      <c r="E1" s="3"/>
    </row>
    <row r="2" spans="1:8" ht="15.75" x14ac:dyDescent="0.25">
      <c r="A2" s="5" t="s">
        <v>0</v>
      </c>
      <c r="B2" s="5"/>
      <c r="C2" s="5" t="s">
        <v>1</v>
      </c>
      <c r="D2" s="5"/>
      <c r="E2" s="5"/>
      <c r="F2" s="5" t="s">
        <v>1</v>
      </c>
      <c r="G2" s="5"/>
      <c r="H2" s="5"/>
    </row>
    <row r="3" spans="1:8" ht="63.75" customHeight="1" x14ac:dyDescent="0.2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</row>
    <row r="4" spans="1:8" ht="15.75" x14ac:dyDescent="0.25">
      <c r="A4" s="9"/>
      <c r="B4" s="9"/>
      <c r="C4" s="10" t="s">
        <v>10</v>
      </c>
      <c r="D4" s="10" t="s">
        <v>10</v>
      </c>
      <c r="E4" s="10" t="s">
        <v>10</v>
      </c>
      <c r="F4" s="10" t="s">
        <v>10</v>
      </c>
      <c r="G4" s="10" t="s">
        <v>10</v>
      </c>
      <c r="H4" s="10" t="s">
        <v>10</v>
      </c>
    </row>
    <row r="5" spans="1:8" ht="15.75" x14ac:dyDescent="0.25">
      <c r="A5" s="11"/>
      <c r="B5" s="12"/>
      <c r="C5" s="12"/>
      <c r="D5" s="12"/>
      <c r="E5" s="13"/>
      <c r="F5" s="14"/>
      <c r="G5" s="14"/>
      <c r="H5" s="14"/>
    </row>
    <row r="6" spans="1:8" ht="15.75" x14ac:dyDescent="0.25">
      <c r="A6" s="15" t="s">
        <v>11</v>
      </c>
      <c r="B6" s="16">
        <f>SUM(B7:B11)</f>
        <v>3145000</v>
      </c>
      <c r="C6" s="16">
        <f t="shared" ref="C6:H6" si="0">SUM(C7:C11)</f>
        <v>0</v>
      </c>
      <c r="D6" s="16">
        <f t="shared" si="0"/>
        <v>0</v>
      </c>
      <c r="E6" s="16">
        <f t="shared" si="0"/>
        <v>3145000</v>
      </c>
      <c r="F6" s="16">
        <f t="shared" si="0"/>
        <v>0</v>
      </c>
      <c r="G6" s="16">
        <f t="shared" si="0"/>
        <v>0</v>
      </c>
      <c r="H6" s="16">
        <f t="shared" si="0"/>
        <v>3145000</v>
      </c>
    </row>
    <row r="7" spans="1:8" ht="15.75" x14ac:dyDescent="0.25">
      <c r="A7" s="17" t="s">
        <v>12</v>
      </c>
      <c r="B7" s="18">
        <v>0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</row>
    <row r="8" spans="1:8" ht="15.75" x14ac:dyDescent="0.25">
      <c r="A8" s="20" t="s">
        <v>13</v>
      </c>
      <c r="B8" s="18">
        <v>145000</v>
      </c>
      <c r="C8" s="18">
        <v>0</v>
      </c>
      <c r="D8" s="18">
        <v>0</v>
      </c>
      <c r="E8" s="18">
        <v>145000</v>
      </c>
      <c r="F8" s="18">
        <v>0</v>
      </c>
      <c r="G8" s="18">
        <v>0</v>
      </c>
      <c r="H8" s="18">
        <f>E8-F8-G8</f>
        <v>145000</v>
      </c>
    </row>
    <row r="9" spans="1:8" ht="15.75" x14ac:dyDescent="0.25">
      <c r="A9" s="20" t="s">
        <v>14</v>
      </c>
      <c r="B9" s="18">
        <v>0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f>E9-F9-G9</f>
        <v>0</v>
      </c>
    </row>
    <row r="10" spans="1:8" ht="15.75" x14ac:dyDescent="0.25">
      <c r="A10" s="20" t="s">
        <v>15</v>
      </c>
      <c r="B10" s="18">
        <v>3000000</v>
      </c>
      <c r="C10" s="18">
        <v>0</v>
      </c>
      <c r="D10" s="18">
        <v>0</v>
      </c>
      <c r="E10" s="18">
        <v>3000000</v>
      </c>
      <c r="F10" s="18">
        <v>0</v>
      </c>
      <c r="G10" s="18">
        <v>0</v>
      </c>
      <c r="H10" s="18">
        <f>E10-F10-G10</f>
        <v>3000000</v>
      </c>
    </row>
    <row r="11" spans="1:8" ht="15.75" x14ac:dyDescent="0.25">
      <c r="A11" s="20" t="s">
        <v>16</v>
      </c>
      <c r="B11" s="18">
        <v>0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f>E11-F11-G11</f>
        <v>0</v>
      </c>
    </row>
    <row r="12" spans="1:8" ht="15.75" x14ac:dyDescent="0.25">
      <c r="A12" s="11"/>
      <c r="B12" s="12"/>
      <c r="C12" s="12"/>
      <c r="D12" s="12"/>
      <c r="E12" s="13"/>
      <c r="F12" s="14"/>
      <c r="G12" s="14"/>
      <c r="H12" s="14"/>
    </row>
    <row r="13" spans="1:8" ht="15.75" x14ac:dyDescent="0.25">
      <c r="A13" s="15" t="s">
        <v>17</v>
      </c>
      <c r="B13" s="16">
        <f>SUM(B14:B20)</f>
        <v>8413648.1400000006</v>
      </c>
      <c r="C13" s="16">
        <f t="shared" ref="C13:H13" si="1">SUM(C14:C20)</f>
        <v>0</v>
      </c>
      <c r="D13" s="16">
        <f t="shared" si="1"/>
        <v>0</v>
      </c>
      <c r="E13" s="16">
        <f t="shared" si="1"/>
        <v>8413648.1400000006</v>
      </c>
      <c r="F13" s="16">
        <f t="shared" si="1"/>
        <v>0</v>
      </c>
      <c r="G13" s="16">
        <f t="shared" si="1"/>
        <v>0</v>
      </c>
      <c r="H13" s="16">
        <f t="shared" si="1"/>
        <v>8413648.1400000006</v>
      </c>
    </row>
    <row r="14" spans="1:8" ht="15.75" x14ac:dyDescent="0.25">
      <c r="A14" s="17" t="s">
        <v>18</v>
      </c>
      <c r="B14" s="21">
        <v>0</v>
      </c>
      <c r="C14" s="21">
        <v>0</v>
      </c>
      <c r="D14" s="21">
        <v>0</v>
      </c>
      <c r="E14" s="21">
        <v>0</v>
      </c>
      <c r="F14" s="22">
        <v>0</v>
      </c>
      <c r="G14" s="22">
        <v>0</v>
      </c>
      <c r="H14" s="22">
        <f>E14-F14-G14</f>
        <v>0</v>
      </c>
    </row>
    <row r="15" spans="1:8" ht="15.75" x14ac:dyDescent="0.25">
      <c r="A15" s="20" t="s">
        <v>19</v>
      </c>
      <c r="B15" s="21">
        <v>3209680.34</v>
      </c>
      <c r="C15" s="21">
        <v>0</v>
      </c>
      <c r="D15" s="21">
        <v>0</v>
      </c>
      <c r="E15" s="21">
        <v>3209680.34</v>
      </c>
      <c r="F15" s="22">
        <v>0</v>
      </c>
      <c r="G15" s="22">
        <v>0</v>
      </c>
      <c r="H15" s="22">
        <f t="shared" ref="H15:H20" si="2">E15-F15-G15</f>
        <v>3209680.34</v>
      </c>
    </row>
    <row r="16" spans="1:8" ht="15.75" x14ac:dyDescent="0.25">
      <c r="A16" s="20" t="s">
        <v>20</v>
      </c>
      <c r="B16" s="21">
        <v>344150</v>
      </c>
      <c r="C16" s="21">
        <v>0</v>
      </c>
      <c r="D16" s="21">
        <v>0</v>
      </c>
      <c r="E16" s="21">
        <v>344150</v>
      </c>
      <c r="F16" s="22">
        <v>0</v>
      </c>
      <c r="G16" s="22">
        <v>0</v>
      </c>
      <c r="H16" s="22">
        <f t="shared" si="2"/>
        <v>344150</v>
      </c>
    </row>
    <row r="17" spans="1:8" ht="15.75" x14ac:dyDescent="0.25">
      <c r="A17" s="20" t="s">
        <v>21</v>
      </c>
      <c r="B17" s="21">
        <v>1446317.8</v>
      </c>
      <c r="C17" s="21">
        <v>0</v>
      </c>
      <c r="D17" s="21">
        <v>0</v>
      </c>
      <c r="E17" s="21">
        <v>1446317.8</v>
      </c>
      <c r="F17" s="22">
        <v>0</v>
      </c>
      <c r="G17" s="22">
        <v>0</v>
      </c>
      <c r="H17" s="22">
        <f t="shared" si="2"/>
        <v>1446317.8</v>
      </c>
    </row>
    <row r="18" spans="1:8" ht="15.75" x14ac:dyDescent="0.25">
      <c r="A18" s="20" t="s">
        <v>22</v>
      </c>
      <c r="B18" s="21">
        <v>1659500</v>
      </c>
      <c r="C18" s="21">
        <v>0</v>
      </c>
      <c r="D18" s="21">
        <v>0</v>
      </c>
      <c r="E18" s="21">
        <v>1659500</v>
      </c>
      <c r="F18" s="22">
        <v>0</v>
      </c>
      <c r="G18" s="22">
        <v>0</v>
      </c>
      <c r="H18" s="22">
        <f t="shared" si="2"/>
        <v>1659500</v>
      </c>
    </row>
    <row r="19" spans="1:8" ht="15.75" x14ac:dyDescent="0.25">
      <c r="A19" s="20" t="s">
        <v>23</v>
      </c>
      <c r="B19" s="21">
        <v>1720000</v>
      </c>
      <c r="C19" s="21">
        <v>0</v>
      </c>
      <c r="D19" s="21">
        <v>0</v>
      </c>
      <c r="E19" s="21">
        <v>1720000</v>
      </c>
      <c r="F19" s="22">
        <v>0</v>
      </c>
      <c r="G19" s="22">
        <v>0</v>
      </c>
      <c r="H19" s="22">
        <f t="shared" si="2"/>
        <v>1720000</v>
      </c>
    </row>
    <row r="20" spans="1:8" ht="15.75" x14ac:dyDescent="0.25">
      <c r="A20" s="20" t="s">
        <v>24</v>
      </c>
      <c r="B20" s="21">
        <v>34000</v>
      </c>
      <c r="C20" s="21">
        <v>0</v>
      </c>
      <c r="D20" s="21">
        <v>0</v>
      </c>
      <c r="E20" s="21">
        <v>34000</v>
      </c>
      <c r="F20" s="22">
        <v>0</v>
      </c>
      <c r="G20" s="22">
        <v>0</v>
      </c>
      <c r="H20" s="22">
        <f t="shared" si="2"/>
        <v>34000</v>
      </c>
    </row>
    <row r="21" spans="1:8" ht="15.75" x14ac:dyDescent="0.25">
      <c r="A21" s="11"/>
      <c r="B21" s="12"/>
      <c r="C21" s="12"/>
      <c r="D21" s="12"/>
      <c r="E21" s="13"/>
      <c r="F21" s="14"/>
      <c r="G21" s="14"/>
      <c r="H21" s="14"/>
    </row>
    <row r="22" spans="1:8" ht="15.75" x14ac:dyDescent="0.25">
      <c r="A22" s="15" t="s">
        <v>25</v>
      </c>
      <c r="B22" s="16">
        <v>0</v>
      </c>
      <c r="C22" s="16">
        <v>0</v>
      </c>
      <c r="D22" s="16">
        <v>0</v>
      </c>
      <c r="E22" s="23">
        <v>0</v>
      </c>
      <c r="F22" s="23">
        <v>0</v>
      </c>
      <c r="G22" s="23">
        <v>0</v>
      </c>
      <c r="H22" s="24">
        <f>E22-F22-G22</f>
        <v>0</v>
      </c>
    </row>
    <row r="23" spans="1:8" ht="15.75" x14ac:dyDescent="0.25">
      <c r="A23" s="25"/>
      <c r="B23" s="26"/>
      <c r="C23" s="26"/>
      <c r="D23" s="26"/>
      <c r="E23" s="27"/>
      <c r="F23" s="28"/>
      <c r="G23" s="28"/>
      <c r="H23" s="28"/>
    </row>
    <row r="24" spans="1:8" ht="15.75" x14ac:dyDescent="0.25">
      <c r="A24" s="29" t="s">
        <v>26</v>
      </c>
      <c r="B24" s="30">
        <f t="shared" ref="B24:H24" si="3">B6+B13+B22</f>
        <v>11558648.140000001</v>
      </c>
      <c r="C24" s="30">
        <f t="shared" si="3"/>
        <v>0</v>
      </c>
      <c r="D24" s="30">
        <f t="shared" si="3"/>
        <v>0</v>
      </c>
      <c r="E24" s="30">
        <f t="shared" si="3"/>
        <v>11558648.140000001</v>
      </c>
      <c r="F24" s="30">
        <f t="shared" si="3"/>
        <v>0</v>
      </c>
      <c r="G24" s="30">
        <f t="shared" si="3"/>
        <v>0</v>
      </c>
      <c r="H24" s="30">
        <f t="shared" si="3"/>
        <v>11558648.140000001</v>
      </c>
    </row>
    <row r="25" spans="1:8" ht="15.75" x14ac:dyDescent="0.25">
      <c r="A25" s="31"/>
      <c r="B25" s="32"/>
      <c r="C25" s="32"/>
      <c r="D25" s="32"/>
      <c r="E25" s="33"/>
      <c r="F25" s="34"/>
      <c r="G25" s="34"/>
      <c r="H25" s="34"/>
    </row>
  </sheetData>
  <mergeCells count="5">
    <mergeCell ref="A2:B2"/>
    <mergeCell ref="C2:E2"/>
    <mergeCell ref="F2:H2"/>
    <mergeCell ref="A3:A4"/>
    <mergeCell ref="B3:B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"/>
  <sheetViews>
    <sheetView showGridLines="0" topLeftCell="A34" zoomScaleNormal="100" workbookViewId="0">
      <selection activeCell="E47" sqref="E47"/>
    </sheetView>
  </sheetViews>
  <sheetFormatPr defaultColWidth="9.140625" defaultRowHeight="12.75" x14ac:dyDescent="0.2"/>
  <cols>
    <col min="1" max="1" width="5" style="39" customWidth="1"/>
    <col min="2" max="2" width="69.85546875" style="39" customWidth="1"/>
    <col min="3" max="5" width="21.42578125" style="109" customWidth="1"/>
    <col min="6" max="6" width="13.85546875" style="39" bestFit="1" customWidth="1"/>
    <col min="7" max="7" width="17.85546875" style="39" customWidth="1"/>
    <col min="8" max="8" width="18.5703125" style="39" customWidth="1"/>
    <col min="9" max="9" width="15.42578125" style="39" customWidth="1"/>
    <col min="10" max="11" width="14" style="39" bestFit="1" customWidth="1"/>
    <col min="12" max="16384" width="9.140625" style="39"/>
  </cols>
  <sheetData>
    <row r="1" spans="1:7" x14ac:dyDescent="0.2">
      <c r="A1" s="35" t="s">
        <v>32</v>
      </c>
      <c r="B1" s="36"/>
      <c r="C1" s="37">
        <v>2024</v>
      </c>
      <c r="D1" s="37">
        <v>2025</v>
      </c>
      <c r="E1" s="38">
        <v>2026</v>
      </c>
    </row>
    <row r="2" spans="1:7" x14ac:dyDescent="0.2">
      <c r="A2" s="40" t="s">
        <v>33</v>
      </c>
      <c r="B2" s="41"/>
      <c r="C2" s="42">
        <f>C3+C4+C5</f>
        <v>91300000</v>
      </c>
      <c r="D2" s="42">
        <f>D3+D4+D5</f>
        <v>91250000</v>
      </c>
      <c r="E2" s="43">
        <f>E3+E4+E5</f>
        <v>91150000</v>
      </c>
    </row>
    <row r="3" spans="1:7" x14ac:dyDescent="0.2">
      <c r="A3" s="44"/>
      <c r="B3" s="2" t="s">
        <v>34</v>
      </c>
      <c r="C3" s="45">
        <f>'[1]Budget Economico Annuale'!C3</f>
        <v>91300000</v>
      </c>
      <c r="D3" s="45">
        <v>91250000</v>
      </c>
      <c r="E3" s="46">
        <v>91150000</v>
      </c>
    </row>
    <row r="4" spans="1:7" x14ac:dyDescent="0.2">
      <c r="A4" s="47"/>
      <c r="B4" s="39" t="s">
        <v>35</v>
      </c>
      <c r="C4" s="48">
        <f>'[1]Budget Economico Annuale'!C4</f>
        <v>0</v>
      </c>
      <c r="D4" s="48">
        <v>0</v>
      </c>
      <c r="E4" s="49">
        <v>0</v>
      </c>
    </row>
    <row r="5" spans="1:7" x14ac:dyDescent="0.2">
      <c r="A5" s="50"/>
      <c r="B5" s="51" t="s">
        <v>36</v>
      </c>
      <c r="C5" s="52">
        <f>'[1]Budget Economico Annuale'!C5</f>
        <v>0</v>
      </c>
      <c r="D5" s="52">
        <v>0</v>
      </c>
      <c r="E5" s="53">
        <v>0</v>
      </c>
    </row>
    <row r="6" spans="1:7" x14ac:dyDescent="0.2">
      <c r="A6" s="40" t="s">
        <v>37</v>
      </c>
      <c r="B6" s="41"/>
      <c r="C6" s="54">
        <f>C7+C8+C9+C10+C11+C12+C13</f>
        <v>483641177.61000001</v>
      </c>
      <c r="D6" s="54">
        <f>D7+D8+D9+D10+D11+D12+D13</f>
        <v>489599981.40000004</v>
      </c>
      <c r="E6" s="55">
        <f>E7+E8+E9+E10+E11+E12+E13</f>
        <v>480443732.13999999</v>
      </c>
    </row>
    <row r="7" spans="1:7" x14ac:dyDescent="0.2">
      <c r="A7" s="44"/>
      <c r="B7" s="2" t="s">
        <v>38</v>
      </c>
      <c r="C7" s="45">
        <f>'[1]Budget Economico Annuale'!C7</f>
        <v>453396287</v>
      </c>
      <c r="D7" s="45">
        <f>433397497+15545470+14410000</f>
        <v>463352967</v>
      </c>
      <c r="E7" s="46">
        <v>460433250</v>
      </c>
      <c r="G7" s="56"/>
    </row>
    <row r="8" spans="1:7" x14ac:dyDescent="0.2">
      <c r="A8" s="47"/>
      <c r="B8" s="39" t="s">
        <v>39</v>
      </c>
      <c r="C8" s="48">
        <f>'[1]Budget Economico Annuale'!C8</f>
        <v>7900000</v>
      </c>
      <c r="D8" s="48">
        <v>7113000</v>
      </c>
      <c r="E8" s="49">
        <v>6387000</v>
      </c>
      <c r="G8" s="56"/>
    </row>
    <row r="9" spans="1:7" x14ac:dyDescent="0.2">
      <c r="A9" s="47"/>
      <c r="B9" s="39" t="s">
        <v>40</v>
      </c>
      <c r="C9" s="48">
        <f>'[1]Budget Economico Annuale'!C9</f>
        <v>0</v>
      </c>
      <c r="D9" s="48">
        <v>0</v>
      </c>
      <c r="E9" s="49">
        <v>0</v>
      </c>
    </row>
    <row r="10" spans="1:7" x14ac:dyDescent="0.2">
      <c r="A10" s="47"/>
      <c r="B10" s="39" t="s">
        <v>41</v>
      </c>
      <c r="C10" s="48">
        <f>'[1]Budget Economico Annuale'!C10</f>
        <v>0</v>
      </c>
      <c r="D10" s="48">
        <v>0</v>
      </c>
      <c r="E10" s="49">
        <v>0</v>
      </c>
    </row>
    <row r="11" spans="1:7" x14ac:dyDescent="0.2">
      <c r="A11" s="47"/>
      <c r="B11" s="39" t="s">
        <v>42</v>
      </c>
      <c r="C11" s="48">
        <f>'[1]Budget Economico Annuale'!C11</f>
        <v>0</v>
      </c>
      <c r="D11" s="48">
        <v>0</v>
      </c>
      <c r="E11" s="49">
        <v>0</v>
      </c>
    </row>
    <row r="12" spans="1:7" x14ac:dyDescent="0.2">
      <c r="A12" s="47"/>
      <c r="B12" s="39" t="s">
        <v>43</v>
      </c>
      <c r="C12" s="48">
        <f>'[1]Budget Economico Annuale'!C12</f>
        <v>783969.48</v>
      </c>
      <c r="D12" s="48">
        <v>715825.48</v>
      </c>
      <c r="E12" s="49">
        <v>599947</v>
      </c>
    </row>
    <row r="13" spans="1:7" x14ac:dyDescent="0.2">
      <c r="A13" s="50"/>
      <c r="B13" s="51" t="s">
        <v>44</v>
      </c>
      <c r="C13" s="52">
        <f>'[1]Budget Economico Annuale'!C13</f>
        <v>21560921.129999999</v>
      </c>
      <c r="D13" s="52">
        <f>14918188.92+3500000</f>
        <v>18418188.920000002</v>
      </c>
      <c r="E13" s="53">
        <v>13023535.140000001</v>
      </c>
    </row>
    <row r="14" spans="1:7" x14ac:dyDescent="0.2">
      <c r="A14" s="40" t="s">
        <v>45</v>
      </c>
      <c r="B14" s="41"/>
      <c r="C14" s="57">
        <f>'[1]Budget Economico Annuale'!C14</f>
        <v>0</v>
      </c>
      <c r="D14" s="57">
        <v>0</v>
      </c>
      <c r="E14" s="58">
        <v>0</v>
      </c>
    </row>
    <row r="15" spans="1:7" x14ac:dyDescent="0.2">
      <c r="A15" s="40" t="s">
        <v>46</v>
      </c>
      <c r="B15" s="41"/>
      <c r="C15" s="59">
        <f>'[1]Budget Economico Annuale'!C15</f>
        <v>18797483.289999999</v>
      </c>
      <c r="D15" s="59">
        <v>18797483.289999999</v>
      </c>
      <c r="E15" s="60">
        <v>18797483.289999999</v>
      </c>
    </row>
    <row r="16" spans="1:7" x14ac:dyDescent="0.2">
      <c r="A16" s="40" t="s">
        <v>47</v>
      </c>
      <c r="B16" s="41"/>
      <c r="C16" s="59">
        <f>'[1]Budget Economico Annuale'!C16</f>
        <v>9500704</v>
      </c>
      <c r="D16" s="59">
        <v>8854342</v>
      </c>
      <c r="E16" s="60">
        <v>8653692</v>
      </c>
    </row>
    <row r="17" spans="1:11" x14ac:dyDescent="0.2">
      <c r="A17" s="40"/>
      <c r="B17" s="41" t="s">
        <v>48</v>
      </c>
      <c r="C17" s="59">
        <f>'[1]Budget Economico Annuale'!C17</f>
        <v>0</v>
      </c>
      <c r="D17" s="59">
        <v>0</v>
      </c>
      <c r="E17" s="60">
        <v>0</v>
      </c>
    </row>
    <row r="18" spans="1:11" x14ac:dyDescent="0.2">
      <c r="A18" s="40" t="s">
        <v>49</v>
      </c>
      <c r="B18" s="41"/>
      <c r="C18" s="59">
        <f>'[1]Budget Economico Annuale'!C18</f>
        <v>0</v>
      </c>
      <c r="D18" s="59">
        <v>0</v>
      </c>
      <c r="E18" s="60">
        <v>0</v>
      </c>
    </row>
    <row r="19" spans="1:11" x14ac:dyDescent="0.2">
      <c r="A19" s="40" t="s">
        <v>50</v>
      </c>
      <c r="B19" s="41"/>
      <c r="C19" s="59">
        <f>'[1]Budget Economico Annuale'!C19</f>
        <v>0</v>
      </c>
      <c r="D19" s="59">
        <v>0</v>
      </c>
      <c r="E19" s="60">
        <v>0</v>
      </c>
    </row>
    <row r="20" spans="1:11" x14ac:dyDescent="0.2">
      <c r="A20" s="61"/>
      <c r="B20" s="62"/>
      <c r="C20" s="63"/>
      <c r="D20" s="63"/>
      <c r="E20" s="64"/>
    </row>
    <row r="21" spans="1:11" x14ac:dyDescent="0.2">
      <c r="A21" s="65" t="s">
        <v>51</v>
      </c>
      <c r="B21" s="66"/>
      <c r="C21" s="67">
        <f>C2+C6+C14+C15+C16+C18+C19</f>
        <v>603239364.89999998</v>
      </c>
      <c r="D21" s="67">
        <f>D2+D6+D14+D15+D16+D18+D19</f>
        <v>608501806.69000006</v>
      </c>
      <c r="E21" s="68">
        <f>E2+E6+E14+E15+E16+E18+E19</f>
        <v>599044907.42999995</v>
      </c>
      <c r="F21" s="56"/>
    </row>
    <row r="22" spans="1:11" x14ac:dyDescent="0.2">
      <c r="A22" s="69"/>
      <c r="B22" s="70"/>
      <c r="C22" s="71"/>
      <c r="D22" s="71"/>
      <c r="E22" s="72"/>
    </row>
    <row r="23" spans="1:11" x14ac:dyDescent="0.2">
      <c r="A23" s="73" t="s">
        <v>52</v>
      </c>
      <c r="B23" s="74"/>
      <c r="C23" s="75"/>
      <c r="D23" s="75"/>
      <c r="E23" s="76"/>
    </row>
    <row r="24" spans="1:11" x14ac:dyDescent="0.2">
      <c r="A24" s="40" t="s">
        <v>53</v>
      </c>
      <c r="B24" s="41"/>
      <c r="C24" s="42">
        <f>C25+C31</f>
        <v>299775996.21000004</v>
      </c>
      <c r="D24" s="42">
        <f>D25+D31</f>
        <v>307611084.25</v>
      </c>
      <c r="E24" s="43">
        <f>E25+E31</f>
        <v>301559151.80000001</v>
      </c>
      <c r="F24" s="56"/>
      <c r="G24" s="77"/>
      <c r="H24" s="77"/>
      <c r="I24" s="77"/>
    </row>
    <row r="25" spans="1:11" x14ac:dyDescent="0.2">
      <c r="A25" s="44"/>
      <c r="B25" s="2" t="s">
        <v>54</v>
      </c>
      <c r="C25" s="45">
        <f>C26+C27+C28+C29+C30</f>
        <v>219039346.21000001</v>
      </c>
      <c r="D25" s="45">
        <f>D26+D27+D28+D29+D30</f>
        <v>219740432.25</v>
      </c>
      <c r="E25" s="46">
        <f>E26+E27+E28+E29+E30</f>
        <v>213733099.80000001</v>
      </c>
      <c r="G25" s="77"/>
      <c r="H25" s="77"/>
      <c r="I25" s="77"/>
      <c r="J25" s="78"/>
      <c r="K25" s="78"/>
    </row>
    <row r="26" spans="1:11" x14ac:dyDescent="0.2">
      <c r="A26" s="47"/>
      <c r="B26" s="39" t="s">
        <v>55</v>
      </c>
      <c r="C26" s="48">
        <f>'[1]Budget Economico Annuale'!C26</f>
        <v>210625264.56</v>
      </c>
      <c r="D26" s="48">
        <f>10672191.6+191829620+7112053+2000000+1500000</f>
        <v>213113864.59999999</v>
      </c>
      <c r="E26" s="49">
        <v>209776174.15000001</v>
      </c>
      <c r="G26" s="77"/>
      <c r="H26" s="77"/>
      <c r="I26" s="77"/>
      <c r="J26" s="78"/>
      <c r="K26" s="78"/>
    </row>
    <row r="27" spans="1:11" x14ac:dyDescent="0.2">
      <c r="A27" s="47"/>
      <c r="B27" s="39" t="s">
        <v>56</v>
      </c>
      <c r="C27" s="48">
        <f>'[1]Budget Economico Annuale'!C27</f>
        <v>4314750</v>
      </c>
      <c r="D27" s="48">
        <v>2714250</v>
      </c>
      <c r="E27" s="49">
        <v>0</v>
      </c>
    </row>
    <row r="28" spans="1:11" x14ac:dyDescent="0.2">
      <c r="A28" s="47"/>
      <c r="B28" s="39" t="s">
        <v>57</v>
      </c>
      <c r="C28" s="48">
        <f>'[1]Budget Economico Annuale'!C28</f>
        <v>1980817.35</v>
      </c>
      <c r="D28" s="48">
        <f>357167.35+1540000</f>
        <v>1897167.35</v>
      </c>
      <c r="E28" s="49">
        <v>1897167.35</v>
      </c>
    </row>
    <row r="29" spans="1:11" x14ac:dyDescent="0.2">
      <c r="A29" s="47"/>
      <c r="B29" s="39" t="s">
        <v>58</v>
      </c>
      <c r="C29" s="48">
        <f>'[1]Budget Economico Annuale'!C29</f>
        <v>947000</v>
      </c>
      <c r="D29" s="48">
        <v>947000</v>
      </c>
      <c r="E29" s="49">
        <v>947000</v>
      </c>
    </row>
    <row r="30" spans="1:11" x14ac:dyDescent="0.2">
      <c r="A30" s="47"/>
      <c r="B30" s="39" t="s">
        <v>59</v>
      </c>
      <c r="C30" s="48">
        <f>'[1]Budget Economico Annuale'!C30</f>
        <v>1171514.3</v>
      </c>
      <c r="D30" s="48">
        <v>1068150.3</v>
      </c>
      <c r="E30" s="49">
        <v>1112758.3</v>
      </c>
    </row>
    <row r="31" spans="1:11" x14ac:dyDescent="0.2">
      <c r="A31" s="50"/>
      <c r="B31" s="51" t="s">
        <v>60</v>
      </c>
      <c r="C31" s="52">
        <f>'[1]Budget Economico Annuale'!C31</f>
        <v>80736650</v>
      </c>
      <c r="D31" s="52">
        <f>768600+79990000+7112052</f>
        <v>87870652</v>
      </c>
      <c r="E31" s="53">
        <v>87826052</v>
      </c>
    </row>
    <row r="32" spans="1:11" x14ac:dyDescent="0.2">
      <c r="A32" s="40" t="s">
        <v>61</v>
      </c>
      <c r="B32" s="41"/>
      <c r="C32" s="54">
        <f>C33+C34+C35+C36+C37+C38+C39+C40+C41+C42+C43+C44</f>
        <v>274536867.25999999</v>
      </c>
      <c r="D32" s="54">
        <f>D33+D34+D35+D36+D37+D38+D39+D40+D41+D42+D43+D44</f>
        <v>268081503.86999997</v>
      </c>
      <c r="E32" s="55">
        <f>E33+E34+E35+E36+E37+E38+E39+E40+E41+E42+E43+E44</f>
        <v>261172860.74999994</v>
      </c>
      <c r="F32" s="56"/>
    </row>
    <row r="33" spans="1:7" x14ac:dyDescent="0.2">
      <c r="A33" s="44"/>
      <c r="B33" s="2" t="s">
        <v>62</v>
      </c>
      <c r="C33" s="45">
        <f>'[1]Budget Economico Annuale'!C33</f>
        <v>124168186.88</v>
      </c>
      <c r="D33" s="45">
        <f>89018323.87+16290000+14410000</f>
        <v>119718323.87</v>
      </c>
      <c r="E33" s="46">
        <v>115305827.88</v>
      </c>
      <c r="F33" s="56"/>
      <c r="G33" s="56"/>
    </row>
    <row r="34" spans="1:7" x14ac:dyDescent="0.2">
      <c r="A34" s="47"/>
      <c r="B34" s="39" t="s">
        <v>63</v>
      </c>
      <c r="C34" s="48">
        <f>'[1]Budget Economico Annuale'!C34</f>
        <v>21982483.289999999</v>
      </c>
      <c r="D34" s="48">
        <v>22432483.289999999</v>
      </c>
      <c r="E34" s="49">
        <v>22632483.289999999</v>
      </c>
    </row>
    <row r="35" spans="1:7" x14ac:dyDescent="0.2">
      <c r="A35" s="47"/>
      <c r="B35" s="39" t="s">
        <v>64</v>
      </c>
      <c r="C35" s="48">
        <f>'[1]Budget Economico Annuale'!C35</f>
        <v>626700</v>
      </c>
      <c r="D35" s="48">
        <v>626700</v>
      </c>
      <c r="E35" s="49">
        <v>626700</v>
      </c>
    </row>
    <row r="36" spans="1:7" x14ac:dyDescent="0.2">
      <c r="A36" s="47"/>
      <c r="B36" s="39" t="s">
        <v>65</v>
      </c>
      <c r="C36" s="48">
        <f>'[1]Budget Economico Annuale'!C36</f>
        <v>0</v>
      </c>
      <c r="D36" s="48">
        <v>0</v>
      </c>
      <c r="E36" s="49">
        <v>0</v>
      </c>
    </row>
    <row r="37" spans="1:7" x14ac:dyDescent="0.2">
      <c r="A37" s="47"/>
      <c r="B37" s="39" t="s">
        <v>66</v>
      </c>
      <c r="C37" s="48">
        <f>'[1]Budget Economico Annuale'!C37</f>
        <v>6861450.5099999998</v>
      </c>
      <c r="D37" s="48">
        <v>6787132.9000000004</v>
      </c>
      <c r="E37" s="49">
        <v>6590028.7300000004</v>
      </c>
      <c r="F37" s="56"/>
    </row>
    <row r="38" spans="1:7" x14ac:dyDescent="0.2">
      <c r="A38" s="47"/>
      <c r="B38" s="39" t="s">
        <v>67</v>
      </c>
      <c r="C38" s="48">
        <f>'[1]Budget Economico Annuale'!C38</f>
        <v>0</v>
      </c>
      <c r="D38" s="48">
        <v>0</v>
      </c>
      <c r="E38" s="49">
        <v>0</v>
      </c>
      <c r="F38" s="56"/>
    </row>
    <row r="39" spans="1:7" x14ac:dyDescent="0.2">
      <c r="A39" s="47"/>
      <c r="B39" s="39" t="s">
        <v>68</v>
      </c>
      <c r="C39" s="48">
        <f>'[1]Budget Economico Annuale'!C39</f>
        <v>6886403.0499999998</v>
      </c>
      <c r="D39" s="48">
        <v>7111854.7000000002</v>
      </c>
      <c r="E39" s="49">
        <v>7456101.4500000002</v>
      </c>
      <c r="F39" s="56"/>
    </row>
    <row r="40" spans="1:7" x14ac:dyDescent="0.2">
      <c r="A40" s="47"/>
      <c r="B40" s="39" t="s">
        <v>69</v>
      </c>
      <c r="C40" s="48">
        <f>'[1]Budget Economico Annuale'!C40</f>
        <v>70153100.530000001</v>
      </c>
      <c r="D40" s="48">
        <f>71519182.97</f>
        <v>71519182.969999999</v>
      </c>
      <c r="E40" s="49">
        <v>70065347.379999995</v>
      </c>
      <c r="F40" s="56"/>
      <c r="G40" s="56"/>
    </row>
    <row r="41" spans="1:7" x14ac:dyDescent="0.2">
      <c r="A41" s="47"/>
      <c r="B41" s="39" t="s">
        <v>70</v>
      </c>
      <c r="C41" s="48">
        <f>'[1]Budget Economico Annuale'!C41</f>
        <v>1606058.97</v>
      </c>
      <c r="D41" s="48">
        <v>1616665.96</v>
      </c>
      <c r="E41" s="49">
        <v>1622206.97</v>
      </c>
      <c r="F41" s="56"/>
    </row>
    <row r="42" spans="1:7" x14ac:dyDescent="0.2">
      <c r="A42" s="47"/>
      <c r="B42" s="39" t="s">
        <v>71</v>
      </c>
      <c r="C42" s="48">
        <f>'[1]Budget Economico Annuale'!C42</f>
        <v>0</v>
      </c>
      <c r="D42" s="48">
        <v>0</v>
      </c>
      <c r="E42" s="49">
        <v>0</v>
      </c>
      <c r="F42" s="56"/>
    </row>
    <row r="43" spans="1:7" x14ac:dyDescent="0.2">
      <c r="A43" s="47"/>
      <c r="B43" s="39" t="s">
        <v>72</v>
      </c>
      <c r="C43" s="48">
        <f>'[1]Budget Economico Annuale'!C43</f>
        <v>14976080.75</v>
      </c>
      <c r="D43" s="48">
        <v>11809794.699999999</v>
      </c>
      <c r="E43" s="49">
        <v>10354463.689999999</v>
      </c>
      <c r="F43" s="56"/>
    </row>
    <row r="44" spans="1:7" x14ac:dyDescent="0.2">
      <c r="A44" s="50"/>
      <c r="B44" s="51" t="s">
        <v>73</v>
      </c>
      <c r="C44" s="52">
        <f>'[1]Budget Economico Annuale'!C44</f>
        <v>27276403.280000001</v>
      </c>
      <c r="D44" s="52">
        <f>24414365.48+2045000</f>
        <v>26459365.48</v>
      </c>
      <c r="E44" s="53">
        <v>26519701.359999999</v>
      </c>
      <c r="F44" s="56"/>
    </row>
    <row r="45" spans="1:7" x14ac:dyDescent="0.2">
      <c r="A45" s="40" t="s">
        <v>74</v>
      </c>
      <c r="B45" s="41"/>
      <c r="C45" s="54">
        <f>C46+C47+C48+C49</f>
        <v>7152190</v>
      </c>
      <c r="D45" s="54">
        <f>D46+D47+D48+D49</f>
        <v>8287112</v>
      </c>
      <c r="E45" s="55">
        <f>E46+E47+E48+E49</f>
        <v>9366532</v>
      </c>
      <c r="F45" s="56"/>
    </row>
    <row r="46" spans="1:7" x14ac:dyDescent="0.2">
      <c r="A46" s="44"/>
      <c r="B46" s="2" t="s">
        <v>75</v>
      </c>
      <c r="C46" s="45">
        <f>'[1]Budget Economico Annuale'!C46</f>
        <v>108432</v>
      </c>
      <c r="D46" s="45">
        <v>138982</v>
      </c>
      <c r="E46" s="46">
        <v>171082</v>
      </c>
      <c r="F46" s="56"/>
    </row>
    <row r="47" spans="1:7" x14ac:dyDescent="0.2">
      <c r="A47" s="47"/>
      <c r="B47" s="39" t="s">
        <v>76</v>
      </c>
      <c r="C47" s="48">
        <f>'[1]Budget Economico Annuale'!C47</f>
        <v>7043758</v>
      </c>
      <c r="D47" s="48">
        <v>8148130</v>
      </c>
      <c r="E47" s="49">
        <v>9195450</v>
      </c>
      <c r="F47" s="56"/>
    </row>
    <row r="48" spans="1:7" x14ac:dyDescent="0.2">
      <c r="A48" s="47"/>
      <c r="B48" s="39" t="s">
        <v>77</v>
      </c>
      <c r="C48" s="48">
        <f>'[1]Budget Economico Annuale'!C48</f>
        <v>0</v>
      </c>
      <c r="D48" s="48">
        <v>0</v>
      </c>
      <c r="E48" s="49">
        <v>0</v>
      </c>
    </row>
    <row r="49" spans="1:5" x14ac:dyDescent="0.2">
      <c r="A49" s="50"/>
      <c r="B49" s="51" t="s">
        <v>78</v>
      </c>
      <c r="C49" s="52">
        <f>'[1]Budget Economico Annuale'!C49</f>
        <v>0</v>
      </c>
      <c r="D49" s="52">
        <v>0</v>
      </c>
      <c r="E49" s="53">
        <v>0</v>
      </c>
    </row>
    <row r="50" spans="1:5" x14ac:dyDescent="0.2">
      <c r="A50" s="40" t="s">
        <v>79</v>
      </c>
      <c r="B50" s="41"/>
      <c r="C50" s="57">
        <f>'[1]Budget Economico Annuale'!C50</f>
        <v>0</v>
      </c>
      <c r="D50" s="57">
        <v>0</v>
      </c>
      <c r="E50" s="58">
        <v>0</v>
      </c>
    </row>
    <row r="51" spans="1:5" x14ac:dyDescent="0.2">
      <c r="A51" s="79" t="s">
        <v>80</v>
      </c>
      <c r="B51" s="80"/>
      <c r="C51" s="42">
        <f>'[1]Budget Economico Annuale'!C51</f>
        <v>2196888</v>
      </c>
      <c r="D51" s="42">
        <v>2197438</v>
      </c>
      <c r="E51" s="43">
        <v>2197438</v>
      </c>
    </row>
    <row r="52" spans="1:5" x14ac:dyDescent="0.2">
      <c r="A52" s="61"/>
      <c r="B52" s="62"/>
      <c r="C52" s="63"/>
      <c r="D52" s="63"/>
      <c r="E52" s="64"/>
    </row>
    <row r="53" spans="1:5" x14ac:dyDescent="0.2">
      <c r="A53" s="65" t="s">
        <v>81</v>
      </c>
      <c r="B53" s="66"/>
      <c r="C53" s="81">
        <f>C24+C32+C45+C50+C51</f>
        <v>583661941.47000003</v>
      </c>
      <c r="D53" s="81">
        <f>D24+D32+D45+D50+D51</f>
        <v>586177138.12</v>
      </c>
      <c r="E53" s="82">
        <f>E24+E32+E45+E50+E51</f>
        <v>574295982.54999995</v>
      </c>
    </row>
    <row r="54" spans="1:5" x14ac:dyDescent="0.2">
      <c r="A54" s="83"/>
      <c r="B54" s="66"/>
      <c r="C54" s="81"/>
      <c r="D54" s="81"/>
      <c r="E54" s="82"/>
    </row>
    <row r="55" spans="1:5" x14ac:dyDescent="0.2">
      <c r="A55" s="61"/>
      <c r="B55" s="62"/>
      <c r="C55" s="63"/>
      <c r="D55" s="63"/>
      <c r="E55" s="64"/>
    </row>
    <row r="56" spans="1:5" x14ac:dyDescent="0.2">
      <c r="A56" s="84" t="s">
        <v>82</v>
      </c>
      <c r="B56" s="66"/>
      <c r="C56" s="81">
        <f>C21-C53</f>
        <v>19577423.429999948</v>
      </c>
      <c r="D56" s="81">
        <f>D21-D53</f>
        <v>22324668.570000052</v>
      </c>
      <c r="E56" s="82">
        <f>E21-E53</f>
        <v>24748924.879999995</v>
      </c>
    </row>
    <row r="57" spans="1:5" x14ac:dyDescent="0.2">
      <c r="A57" s="85"/>
      <c r="B57" s="70"/>
      <c r="C57" s="71"/>
      <c r="D57" s="71"/>
      <c r="E57" s="72"/>
    </row>
    <row r="58" spans="1:5" x14ac:dyDescent="0.2">
      <c r="A58" s="86" t="s">
        <v>83</v>
      </c>
      <c r="B58" s="87"/>
      <c r="C58" s="88">
        <f>+C59+C60+C61</f>
        <v>-76650</v>
      </c>
      <c r="D58" s="88">
        <f>+D59+D60+D61</f>
        <v>-76650</v>
      </c>
      <c r="E58" s="89">
        <f>+E59+E60+E61</f>
        <v>-76650</v>
      </c>
    </row>
    <row r="59" spans="1:5" x14ac:dyDescent="0.2">
      <c r="A59" s="44"/>
      <c r="B59" s="2" t="s">
        <v>84</v>
      </c>
      <c r="C59" s="45">
        <f>'[1]Budget Economico Annuale'!C59</f>
        <v>0</v>
      </c>
      <c r="D59" s="45">
        <v>0</v>
      </c>
      <c r="E59" s="46">
        <v>0</v>
      </c>
    </row>
    <row r="60" spans="1:5" x14ac:dyDescent="0.2">
      <c r="A60" s="47"/>
      <c r="B60" s="39" t="s">
        <v>85</v>
      </c>
      <c r="C60" s="48">
        <f>'[1]Budget Economico Annuale'!C60</f>
        <v>-76650</v>
      </c>
      <c r="D60" s="48">
        <v>-76650</v>
      </c>
      <c r="E60" s="49">
        <v>-76650</v>
      </c>
    </row>
    <row r="61" spans="1:5" x14ac:dyDescent="0.2">
      <c r="A61" s="50"/>
      <c r="B61" s="51" t="s">
        <v>86</v>
      </c>
      <c r="C61" s="52">
        <f>'[1]Budget Economico Annuale'!C61</f>
        <v>0</v>
      </c>
      <c r="D61" s="52">
        <v>0</v>
      </c>
      <c r="E61" s="53">
        <v>0</v>
      </c>
    </row>
    <row r="62" spans="1:5" x14ac:dyDescent="0.2">
      <c r="A62" s="73" t="s">
        <v>87</v>
      </c>
      <c r="B62" s="90"/>
      <c r="C62" s="88">
        <f>C63+C64</f>
        <v>0</v>
      </c>
      <c r="D62" s="88">
        <f>SUM(D63:D64)</f>
        <v>0</v>
      </c>
      <c r="E62" s="89">
        <f>SUM(E63:E64)</f>
        <v>0</v>
      </c>
    </row>
    <row r="63" spans="1:5" x14ac:dyDescent="0.2">
      <c r="A63" s="44"/>
      <c r="B63" s="2" t="s">
        <v>88</v>
      </c>
      <c r="C63" s="45">
        <f>'[1]Budget Economico Annuale'!C63</f>
        <v>0</v>
      </c>
      <c r="D63" s="45">
        <v>0</v>
      </c>
      <c r="E63" s="46">
        <v>0</v>
      </c>
    </row>
    <row r="64" spans="1:5" x14ac:dyDescent="0.2">
      <c r="A64" s="50"/>
      <c r="B64" s="51" t="s">
        <v>89</v>
      </c>
      <c r="C64" s="52">
        <f>'[1]Budget Economico Annuale'!C64</f>
        <v>0</v>
      </c>
      <c r="D64" s="52">
        <v>0</v>
      </c>
      <c r="E64" s="53">
        <v>0</v>
      </c>
    </row>
    <row r="65" spans="1:6" x14ac:dyDescent="0.2">
      <c r="A65" s="73" t="s">
        <v>90</v>
      </c>
      <c r="B65" s="90"/>
      <c r="C65" s="88">
        <f>C66+C67</f>
        <v>0</v>
      </c>
      <c r="D65" s="88">
        <f>D66+D67</f>
        <v>0</v>
      </c>
      <c r="E65" s="89">
        <f>E66+E67</f>
        <v>0</v>
      </c>
    </row>
    <row r="66" spans="1:6" x14ac:dyDescent="0.2">
      <c r="A66" s="44"/>
      <c r="B66" s="2" t="s">
        <v>91</v>
      </c>
      <c r="C66" s="45">
        <f>'[1]Budget Economico Annuale'!C66</f>
        <v>0</v>
      </c>
      <c r="D66" s="45">
        <v>0</v>
      </c>
      <c r="E66" s="46">
        <v>0</v>
      </c>
    </row>
    <row r="67" spans="1:6" x14ac:dyDescent="0.2">
      <c r="A67" s="50"/>
      <c r="B67" s="51" t="s">
        <v>92</v>
      </c>
      <c r="C67" s="52">
        <f>'[1]Budget Economico Annuale'!C67</f>
        <v>0</v>
      </c>
      <c r="D67" s="52">
        <v>0</v>
      </c>
      <c r="E67" s="53">
        <v>0</v>
      </c>
    </row>
    <row r="68" spans="1:6" x14ac:dyDescent="0.2">
      <c r="A68" s="91" t="s">
        <v>93</v>
      </c>
      <c r="B68" s="92"/>
      <c r="C68" s="88">
        <f>'[1]Budget Economico Annuale'!C68</f>
        <v>19500024.18</v>
      </c>
      <c r="D68" s="88">
        <f>1264419.55+17670675+1321365</f>
        <v>20256459.550000001</v>
      </c>
      <c r="E68" s="89">
        <f>716602.9+17670675+1321365+150000</f>
        <v>19858642.899999999</v>
      </c>
    </row>
    <row r="69" spans="1:6" x14ac:dyDescent="0.2">
      <c r="A69" s="93"/>
      <c r="B69" s="92"/>
      <c r="C69" s="94"/>
      <c r="D69" s="94"/>
      <c r="E69" s="95"/>
    </row>
    <row r="70" spans="1:6" x14ac:dyDescent="0.2">
      <c r="A70" s="96" t="s">
        <v>94</v>
      </c>
      <c r="B70" s="97"/>
      <c r="C70" s="98">
        <f>C56+C58-C62+C65-C68</f>
        <v>749.24999994784594</v>
      </c>
      <c r="D70" s="98">
        <f>D56+D58-D62+D65-D68</f>
        <v>1991559.0200000517</v>
      </c>
      <c r="E70" s="99">
        <f>E56+E58-E62+E65-E68</f>
        <v>4813631.9799999967</v>
      </c>
    </row>
    <row r="71" spans="1:6" x14ac:dyDescent="0.2">
      <c r="A71" s="100"/>
      <c r="B71" s="87"/>
      <c r="C71" s="101"/>
      <c r="D71" s="101"/>
      <c r="E71" s="102"/>
    </row>
    <row r="72" spans="1:6" x14ac:dyDescent="0.2">
      <c r="A72" s="103" t="s">
        <v>95</v>
      </c>
      <c r="B72" s="87"/>
      <c r="C72" s="101">
        <v>749.25</v>
      </c>
      <c r="D72" s="101">
        <v>1991559.02</v>
      </c>
      <c r="E72" s="102">
        <v>4813631.9800000004</v>
      </c>
    </row>
    <row r="73" spans="1:6" x14ac:dyDescent="0.2">
      <c r="A73" s="73" t="s">
        <v>96</v>
      </c>
      <c r="B73" s="104"/>
      <c r="C73" s="75">
        <f>'[1]Budget Economico Annuale'!C73</f>
        <v>0</v>
      </c>
      <c r="D73" s="75">
        <v>0</v>
      </c>
      <c r="E73" s="76">
        <v>0</v>
      </c>
    </row>
    <row r="74" spans="1:6" ht="13.5" thickBot="1" x14ac:dyDescent="0.25">
      <c r="A74" s="105" t="s">
        <v>97</v>
      </c>
      <c r="B74" s="106"/>
      <c r="C74" s="107">
        <f>C70-C73-C72</f>
        <v>-5.2154064178466797E-8</v>
      </c>
      <c r="D74" s="107">
        <v>0</v>
      </c>
      <c r="E74" s="108">
        <v>0</v>
      </c>
    </row>
    <row r="80" spans="1:6" x14ac:dyDescent="0.2">
      <c r="F80" s="109"/>
    </row>
    <row r="81" spans="6:6" x14ac:dyDescent="0.2">
      <c r="F81" s="109"/>
    </row>
    <row r="82" spans="6:6" x14ac:dyDescent="0.2">
      <c r="F82" s="109"/>
    </row>
    <row r="83" spans="6:6" x14ac:dyDescent="0.2">
      <c r="F83" s="109"/>
    </row>
    <row r="84" spans="6:6" x14ac:dyDescent="0.2">
      <c r="F84" s="109"/>
    </row>
    <row r="85" spans="6:6" x14ac:dyDescent="0.2">
      <c r="F85" s="109"/>
    </row>
    <row r="86" spans="6:6" x14ac:dyDescent="0.2">
      <c r="F86" s="109"/>
    </row>
    <row r="87" spans="6:6" x14ac:dyDescent="0.2">
      <c r="F87" s="109"/>
    </row>
    <row r="99" spans="6:6" x14ac:dyDescent="0.2">
      <c r="F99" s="56"/>
    </row>
  </sheetData>
  <printOptions gridLines="1"/>
  <pageMargins left="0.7" right="0.7" top="0.75" bottom="0.75" header="0.3" footer="0.3"/>
  <pageSetup paperSize="8" scale="94" orientation="portrait" r:id="rId1"/>
  <rowBreaks count="1" manualBreakCount="1">
    <brk id="74" max="4" man="1"/>
  </rowBreaks>
  <colBreaks count="1" manualBreakCount="1">
    <brk id="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1"/>
  <sheetViews>
    <sheetView showGridLines="0" zoomScaleNormal="100" workbookViewId="0">
      <selection activeCell="B24" sqref="B24"/>
    </sheetView>
  </sheetViews>
  <sheetFormatPr defaultColWidth="9.140625" defaultRowHeight="12.75" x14ac:dyDescent="0.2"/>
  <cols>
    <col min="1" max="1" width="70.5703125" style="4" customWidth="1"/>
    <col min="2" max="8" width="20.5703125" style="4" customWidth="1"/>
    <col min="9" max="16384" width="9.140625" style="4"/>
  </cols>
  <sheetData>
    <row r="1" spans="1:8" x14ac:dyDescent="0.2">
      <c r="A1" s="1"/>
      <c r="B1" s="2"/>
      <c r="C1" s="2"/>
      <c r="D1" s="2"/>
      <c r="E1" s="3"/>
    </row>
    <row r="2" spans="1:8" ht="15.75" x14ac:dyDescent="0.25">
      <c r="A2" s="5" t="s">
        <v>0</v>
      </c>
      <c r="B2" s="5"/>
      <c r="C2" s="5" t="s">
        <v>1</v>
      </c>
      <c r="D2" s="5"/>
      <c r="E2" s="5"/>
      <c r="F2" s="5" t="s">
        <v>1</v>
      </c>
      <c r="G2" s="5"/>
      <c r="H2" s="5"/>
    </row>
    <row r="3" spans="1:8" ht="63.75" customHeight="1" x14ac:dyDescent="0.2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</row>
    <row r="4" spans="1:8" ht="15.75" x14ac:dyDescent="0.25">
      <c r="A4" s="9"/>
      <c r="B4" s="9"/>
      <c r="C4" s="10" t="s">
        <v>10</v>
      </c>
      <c r="D4" s="10" t="s">
        <v>10</v>
      </c>
      <c r="E4" s="10" t="s">
        <v>10</v>
      </c>
      <c r="F4" s="10" t="s">
        <v>10</v>
      </c>
      <c r="G4" s="10" t="s">
        <v>10</v>
      </c>
      <c r="H4" s="10" t="s">
        <v>10</v>
      </c>
    </row>
    <row r="5" spans="1:8" ht="15.75" x14ac:dyDescent="0.25">
      <c r="A5" s="11"/>
      <c r="B5" s="12"/>
      <c r="C5" s="12"/>
      <c r="D5" s="12"/>
      <c r="E5" s="13"/>
      <c r="F5" s="14"/>
      <c r="G5" s="14"/>
      <c r="H5" s="14"/>
    </row>
    <row r="6" spans="1:8" ht="15.75" x14ac:dyDescent="0.25">
      <c r="A6" s="15" t="s">
        <v>11</v>
      </c>
      <c r="B6" s="16">
        <f>SUM(B7:B11)</f>
        <v>3145000</v>
      </c>
      <c r="C6" s="16">
        <f t="shared" ref="C6:H6" si="0">SUM(C7:C11)</f>
        <v>0</v>
      </c>
      <c r="D6" s="16">
        <f t="shared" si="0"/>
        <v>0</v>
      </c>
      <c r="E6" s="16">
        <f t="shared" si="0"/>
        <v>3145000</v>
      </c>
      <c r="F6" s="16">
        <f t="shared" si="0"/>
        <v>0</v>
      </c>
      <c r="G6" s="16">
        <f t="shared" si="0"/>
        <v>0</v>
      </c>
      <c r="H6" s="16">
        <f t="shared" si="0"/>
        <v>3145000</v>
      </c>
    </row>
    <row r="7" spans="1:8" ht="15.75" x14ac:dyDescent="0.25">
      <c r="A7" s="17" t="s">
        <v>12</v>
      </c>
      <c r="B7" s="18">
        <f>'[1]Budget Investimenti Annuale'!B7</f>
        <v>0</v>
      </c>
      <c r="C7" s="18">
        <f>'[1]Budget Investimenti Annuale'!C7</f>
        <v>0</v>
      </c>
      <c r="D7" s="18">
        <f>'[1]Budget Investimenti Annuale'!D7</f>
        <v>0</v>
      </c>
      <c r="E7" s="19">
        <f>'[1]Budget Investimenti Annuale'!E7</f>
        <v>0</v>
      </c>
      <c r="F7" s="18">
        <f>'[1]Budget Investimenti Annuale'!F7</f>
        <v>0</v>
      </c>
      <c r="G7" s="18">
        <f>'[1]Budget Investimenti Annuale'!G7</f>
        <v>0</v>
      </c>
      <c r="H7" s="18">
        <v>0</v>
      </c>
    </row>
    <row r="8" spans="1:8" ht="15.75" x14ac:dyDescent="0.25">
      <c r="A8" s="20" t="s">
        <v>13</v>
      </c>
      <c r="B8" s="18">
        <f>'[1]Budget Investimenti Annuale'!B8</f>
        <v>145000</v>
      </c>
      <c r="C8" s="18">
        <f>'[1]Budget Investimenti Annuale'!C8</f>
        <v>0</v>
      </c>
      <c r="D8" s="18">
        <f>'[1]Budget Investimenti Annuale'!D8</f>
        <v>0</v>
      </c>
      <c r="E8" s="19">
        <f>'[1]Budget Investimenti Annuale'!E8</f>
        <v>145000</v>
      </c>
      <c r="F8" s="18">
        <f>'[1]Budget Investimenti Annuale'!F8</f>
        <v>0</v>
      </c>
      <c r="G8" s="18">
        <f>'[1]Budget Investimenti Annuale'!G8</f>
        <v>0</v>
      </c>
      <c r="H8" s="18">
        <f>E8-F8-G8</f>
        <v>145000</v>
      </c>
    </row>
    <row r="9" spans="1:8" ht="15.75" x14ac:dyDescent="0.25">
      <c r="A9" s="20" t="s">
        <v>14</v>
      </c>
      <c r="B9" s="18">
        <f>'[1]Budget Investimenti Annuale'!B9</f>
        <v>0</v>
      </c>
      <c r="C9" s="18">
        <f>'[1]Budget Investimenti Annuale'!C9</f>
        <v>0</v>
      </c>
      <c r="D9" s="18">
        <f>'[1]Budget Investimenti Annuale'!D9</f>
        <v>0</v>
      </c>
      <c r="E9" s="19">
        <f>'[1]Budget Investimenti Annuale'!E9</f>
        <v>0</v>
      </c>
      <c r="F9" s="18">
        <f>'[1]Budget Investimenti Annuale'!F9</f>
        <v>0</v>
      </c>
      <c r="G9" s="18">
        <f>'[1]Budget Investimenti Annuale'!G9</f>
        <v>0</v>
      </c>
      <c r="H9" s="18">
        <f>E9-F9-G9</f>
        <v>0</v>
      </c>
    </row>
    <row r="10" spans="1:8" ht="15.75" x14ac:dyDescent="0.25">
      <c r="A10" s="20" t="s">
        <v>15</v>
      </c>
      <c r="B10" s="18">
        <f>'[1]Budget Investimenti Annuale'!B10</f>
        <v>3000000</v>
      </c>
      <c r="C10" s="18">
        <f>'[1]Budget Investimenti Annuale'!C10</f>
        <v>0</v>
      </c>
      <c r="D10" s="18">
        <f>'[1]Budget Investimenti Annuale'!D10</f>
        <v>0</v>
      </c>
      <c r="E10" s="19">
        <f>'[1]Budget Investimenti Annuale'!E10</f>
        <v>3000000</v>
      </c>
      <c r="F10" s="18">
        <f>'[1]Budget Investimenti Annuale'!F10</f>
        <v>0</v>
      </c>
      <c r="G10" s="18">
        <f>'[1]Budget Investimenti Annuale'!G10</f>
        <v>0</v>
      </c>
      <c r="H10" s="18">
        <f>E10-F10-G10</f>
        <v>3000000</v>
      </c>
    </row>
    <row r="11" spans="1:8" ht="15.75" x14ac:dyDescent="0.25">
      <c r="A11" s="20" t="s">
        <v>16</v>
      </c>
      <c r="B11" s="18">
        <f>'[1]Budget Investimenti Annuale'!B11</f>
        <v>0</v>
      </c>
      <c r="C11" s="18">
        <f>'[1]Budget Investimenti Annuale'!C11</f>
        <v>0</v>
      </c>
      <c r="D11" s="18">
        <f>'[1]Budget Investimenti Annuale'!D11</f>
        <v>0</v>
      </c>
      <c r="E11" s="19">
        <f>'[1]Budget Investimenti Annuale'!E11</f>
        <v>0</v>
      </c>
      <c r="F11" s="18">
        <f>'[1]Budget Investimenti Annuale'!F11</f>
        <v>0</v>
      </c>
      <c r="G11" s="18">
        <f>'[1]Budget Investimenti Annuale'!G11</f>
        <v>0</v>
      </c>
      <c r="H11" s="18">
        <f>E11-F11-G11</f>
        <v>0</v>
      </c>
    </row>
    <row r="12" spans="1:8" ht="15.75" x14ac:dyDescent="0.25">
      <c r="A12" s="11"/>
      <c r="B12" s="12"/>
      <c r="C12" s="12"/>
      <c r="D12" s="12"/>
      <c r="E12" s="13"/>
      <c r="F12" s="14"/>
      <c r="G12" s="14"/>
      <c r="H12" s="14"/>
    </row>
    <row r="13" spans="1:8" ht="15.75" x14ac:dyDescent="0.25">
      <c r="A13" s="15" t="s">
        <v>17</v>
      </c>
      <c r="B13" s="16">
        <f>SUM(B14:B20)</f>
        <v>8413648.1400000006</v>
      </c>
      <c r="C13" s="16">
        <f t="shared" ref="C13:H13" si="1">SUM(C14:C20)</f>
        <v>0</v>
      </c>
      <c r="D13" s="16">
        <f t="shared" si="1"/>
        <v>0</v>
      </c>
      <c r="E13" s="16">
        <f t="shared" si="1"/>
        <v>8413648.1400000006</v>
      </c>
      <c r="F13" s="16">
        <f t="shared" si="1"/>
        <v>0</v>
      </c>
      <c r="G13" s="16">
        <f t="shared" si="1"/>
        <v>0</v>
      </c>
      <c r="H13" s="16">
        <f t="shared" si="1"/>
        <v>8413648.1400000006</v>
      </c>
    </row>
    <row r="14" spans="1:8" ht="15.75" x14ac:dyDescent="0.25">
      <c r="A14" s="17" t="s">
        <v>18</v>
      </c>
      <c r="B14" s="21">
        <f>'[1]Budget Investimenti Annuale'!B14</f>
        <v>0</v>
      </c>
      <c r="C14" s="21">
        <f>'[1]Budget Investimenti Annuale'!C14</f>
        <v>0</v>
      </c>
      <c r="D14" s="21">
        <f>'[1]Budget Investimenti Annuale'!D14</f>
        <v>0</v>
      </c>
      <c r="E14" s="22">
        <f>'[1]Budget Investimenti Annuale'!E14</f>
        <v>0</v>
      </c>
      <c r="F14" s="22">
        <f>'[1]Budget Investimenti Annuale'!F14</f>
        <v>0</v>
      </c>
      <c r="G14" s="22">
        <f>'[1]Budget Investimenti Annuale'!G14</f>
        <v>0</v>
      </c>
      <c r="H14" s="22">
        <f t="shared" ref="H14:H20" si="2">E14-F14-G14</f>
        <v>0</v>
      </c>
    </row>
    <row r="15" spans="1:8" ht="15.75" x14ac:dyDescent="0.25">
      <c r="A15" s="20" t="s">
        <v>19</v>
      </c>
      <c r="B15" s="21">
        <f>'[1]Budget Investimenti Annuale'!B15</f>
        <v>3209680.34</v>
      </c>
      <c r="C15" s="21">
        <f>'[1]Budget Investimenti Annuale'!C15</f>
        <v>0</v>
      </c>
      <c r="D15" s="21">
        <f>'[1]Budget Investimenti Annuale'!D15</f>
        <v>0</v>
      </c>
      <c r="E15" s="22">
        <f>'[1]Budget Investimenti Annuale'!E15</f>
        <v>3209680.34</v>
      </c>
      <c r="F15" s="22">
        <f>'[1]Budget Investimenti Annuale'!F15</f>
        <v>0</v>
      </c>
      <c r="G15" s="22">
        <f>'[1]Budget Investimenti Annuale'!G15</f>
        <v>0</v>
      </c>
      <c r="H15" s="22">
        <f t="shared" si="2"/>
        <v>3209680.34</v>
      </c>
    </row>
    <row r="16" spans="1:8" ht="15.75" x14ac:dyDescent="0.25">
      <c r="A16" s="20" t="s">
        <v>20</v>
      </c>
      <c r="B16" s="21">
        <f>'[1]Budget Investimenti Annuale'!B16</f>
        <v>344150</v>
      </c>
      <c r="C16" s="21">
        <f>'[1]Budget Investimenti Annuale'!C16</f>
        <v>0</v>
      </c>
      <c r="D16" s="21">
        <f>'[1]Budget Investimenti Annuale'!D16</f>
        <v>0</v>
      </c>
      <c r="E16" s="22">
        <f>'[1]Budget Investimenti Annuale'!E16</f>
        <v>344150</v>
      </c>
      <c r="F16" s="22">
        <f>'[1]Budget Investimenti Annuale'!F16</f>
        <v>0</v>
      </c>
      <c r="G16" s="22">
        <f>'[1]Budget Investimenti Annuale'!G16</f>
        <v>0</v>
      </c>
      <c r="H16" s="22">
        <f t="shared" si="2"/>
        <v>344150</v>
      </c>
    </row>
    <row r="17" spans="1:8" ht="15.75" x14ac:dyDescent="0.25">
      <c r="A17" s="20" t="s">
        <v>21</v>
      </c>
      <c r="B17" s="21">
        <f>'[1]Budget Investimenti Annuale'!B17</f>
        <v>1446317.8</v>
      </c>
      <c r="C17" s="21">
        <f>'[1]Budget Investimenti Annuale'!C17</f>
        <v>0</v>
      </c>
      <c r="D17" s="21">
        <f>'[1]Budget Investimenti Annuale'!D17</f>
        <v>0</v>
      </c>
      <c r="E17" s="22">
        <f>'[1]Budget Investimenti Annuale'!E17</f>
        <v>1446317.8</v>
      </c>
      <c r="F17" s="22">
        <f>'[1]Budget Investimenti Annuale'!F17</f>
        <v>0</v>
      </c>
      <c r="G17" s="22">
        <f>'[1]Budget Investimenti Annuale'!G17</f>
        <v>0</v>
      </c>
      <c r="H17" s="22">
        <f t="shared" si="2"/>
        <v>1446317.8</v>
      </c>
    </row>
    <row r="18" spans="1:8" ht="15.75" x14ac:dyDescent="0.25">
      <c r="A18" s="20" t="s">
        <v>22</v>
      </c>
      <c r="B18" s="21">
        <f>'[1]Budget Investimenti Annuale'!B18</f>
        <v>1659500</v>
      </c>
      <c r="C18" s="21">
        <f>'[1]Budget Investimenti Annuale'!C18</f>
        <v>0</v>
      </c>
      <c r="D18" s="21">
        <f>'[1]Budget Investimenti Annuale'!D18</f>
        <v>0</v>
      </c>
      <c r="E18" s="22">
        <f>'[1]Budget Investimenti Annuale'!E18</f>
        <v>1659500</v>
      </c>
      <c r="F18" s="22">
        <f>'[1]Budget Investimenti Annuale'!F18</f>
        <v>0</v>
      </c>
      <c r="G18" s="22">
        <f>'[1]Budget Investimenti Annuale'!G18</f>
        <v>0</v>
      </c>
      <c r="H18" s="22">
        <f t="shared" si="2"/>
        <v>1659500</v>
      </c>
    </row>
    <row r="19" spans="1:8" ht="15.75" x14ac:dyDescent="0.25">
      <c r="A19" s="20" t="s">
        <v>23</v>
      </c>
      <c r="B19" s="21">
        <f>'[1]Budget Investimenti Annuale'!B19</f>
        <v>1720000</v>
      </c>
      <c r="C19" s="21">
        <f>'[1]Budget Investimenti Annuale'!C19</f>
        <v>0</v>
      </c>
      <c r="D19" s="21">
        <f>'[1]Budget Investimenti Annuale'!D19</f>
        <v>0</v>
      </c>
      <c r="E19" s="22">
        <f>'[1]Budget Investimenti Annuale'!E19</f>
        <v>1720000</v>
      </c>
      <c r="F19" s="22">
        <f>'[1]Budget Investimenti Annuale'!F19</f>
        <v>0</v>
      </c>
      <c r="G19" s="22">
        <f>'[1]Budget Investimenti Annuale'!G19</f>
        <v>0</v>
      </c>
      <c r="H19" s="22">
        <f t="shared" si="2"/>
        <v>1720000</v>
      </c>
    </row>
    <row r="20" spans="1:8" ht="15.75" x14ac:dyDescent="0.25">
      <c r="A20" s="20" t="s">
        <v>24</v>
      </c>
      <c r="B20" s="21">
        <f>'[1]Budget Investimenti Annuale'!B20</f>
        <v>34000</v>
      </c>
      <c r="C20" s="21">
        <f>'[1]Budget Investimenti Annuale'!C20</f>
        <v>0</v>
      </c>
      <c r="D20" s="21">
        <f>'[1]Budget Investimenti Annuale'!D20</f>
        <v>0</v>
      </c>
      <c r="E20" s="22">
        <f>'[1]Budget Investimenti Annuale'!E20</f>
        <v>34000</v>
      </c>
      <c r="F20" s="22">
        <f>'[1]Budget Investimenti Annuale'!F20</f>
        <v>0</v>
      </c>
      <c r="G20" s="22">
        <f>'[1]Budget Investimenti Annuale'!G20</f>
        <v>0</v>
      </c>
      <c r="H20" s="22">
        <f t="shared" si="2"/>
        <v>34000</v>
      </c>
    </row>
    <row r="21" spans="1:8" ht="15.75" x14ac:dyDescent="0.25">
      <c r="A21" s="11"/>
      <c r="B21" s="12"/>
      <c r="C21" s="12"/>
      <c r="D21" s="12"/>
      <c r="E21" s="13"/>
      <c r="F21" s="14"/>
      <c r="G21" s="14"/>
      <c r="H21" s="14"/>
    </row>
    <row r="22" spans="1:8" ht="15.75" x14ac:dyDescent="0.25">
      <c r="A22" s="15" t="s">
        <v>25</v>
      </c>
      <c r="B22" s="16">
        <v>0</v>
      </c>
      <c r="C22" s="16">
        <v>0</v>
      </c>
      <c r="D22" s="16">
        <v>0</v>
      </c>
      <c r="E22" s="23">
        <v>0</v>
      </c>
      <c r="F22" s="23">
        <v>0</v>
      </c>
      <c r="G22" s="23">
        <v>0</v>
      </c>
      <c r="H22" s="24">
        <f>E22-F22-G22</f>
        <v>0</v>
      </c>
    </row>
    <row r="23" spans="1:8" ht="15.75" x14ac:dyDescent="0.25">
      <c r="A23" s="25"/>
      <c r="B23" s="26"/>
      <c r="C23" s="26"/>
      <c r="D23" s="26"/>
      <c r="E23" s="27"/>
      <c r="F23" s="28"/>
      <c r="G23" s="28"/>
      <c r="H23" s="28"/>
    </row>
    <row r="24" spans="1:8" ht="15.75" x14ac:dyDescent="0.25">
      <c r="A24" s="29" t="s">
        <v>26</v>
      </c>
      <c r="B24" s="30">
        <f t="shared" ref="B24:H24" si="3">B6+B13+B22</f>
        <v>11558648.140000001</v>
      </c>
      <c r="C24" s="30">
        <f t="shared" si="3"/>
        <v>0</v>
      </c>
      <c r="D24" s="30">
        <f t="shared" si="3"/>
        <v>0</v>
      </c>
      <c r="E24" s="30">
        <f t="shared" si="3"/>
        <v>11558648.140000001</v>
      </c>
      <c r="F24" s="30">
        <f t="shared" si="3"/>
        <v>0</v>
      </c>
      <c r="G24" s="30">
        <f t="shared" si="3"/>
        <v>0</v>
      </c>
      <c r="H24" s="30">
        <f t="shared" si="3"/>
        <v>11558648.140000001</v>
      </c>
    </row>
    <row r="25" spans="1:8" ht="15.75" x14ac:dyDescent="0.25">
      <c r="A25" s="31"/>
      <c r="B25" s="32"/>
      <c r="C25" s="32"/>
      <c r="D25" s="32"/>
      <c r="E25" s="33"/>
      <c r="F25" s="34"/>
      <c r="G25" s="34"/>
      <c r="H25" s="34"/>
    </row>
    <row r="30" spans="1:8" ht="15.75" x14ac:dyDescent="0.25">
      <c r="A30" s="5" t="s">
        <v>27</v>
      </c>
      <c r="B30" s="5"/>
      <c r="C30" s="5" t="s">
        <v>28</v>
      </c>
      <c r="D30" s="5"/>
      <c r="E30" s="5"/>
      <c r="F30" s="5" t="s">
        <v>28</v>
      </c>
      <c r="G30" s="5"/>
      <c r="H30" s="5"/>
    </row>
    <row r="31" spans="1:8" ht="63" x14ac:dyDescent="0.2">
      <c r="A31" s="6" t="s">
        <v>2</v>
      </c>
      <c r="B31" s="6" t="s">
        <v>3</v>
      </c>
      <c r="C31" s="7" t="s">
        <v>4</v>
      </c>
      <c r="D31" s="7" t="s">
        <v>5</v>
      </c>
      <c r="E31" s="7" t="s">
        <v>6</v>
      </c>
      <c r="F31" s="7" t="s">
        <v>7</v>
      </c>
      <c r="G31" s="7" t="s">
        <v>8</v>
      </c>
      <c r="H31" s="8" t="s">
        <v>9</v>
      </c>
    </row>
    <row r="32" spans="1:8" ht="15.75" x14ac:dyDescent="0.25">
      <c r="A32" s="9"/>
      <c r="B32" s="9"/>
      <c r="C32" s="10" t="s">
        <v>10</v>
      </c>
      <c r="D32" s="10" t="s">
        <v>10</v>
      </c>
      <c r="E32" s="10" t="s">
        <v>10</v>
      </c>
      <c r="F32" s="10" t="s">
        <v>10</v>
      </c>
      <c r="G32" s="10" t="s">
        <v>10</v>
      </c>
      <c r="H32" s="10" t="s">
        <v>10</v>
      </c>
    </row>
    <row r="33" spans="1:8" ht="15.75" x14ac:dyDescent="0.25">
      <c r="A33" s="11"/>
      <c r="B33" s="12"/>
      <c r="C33" s="12"/>
      <c r="D33" s="12"/>
      <c r="E33" s="13"/>
      <c r="F33" s="14"/>
      <c r="G33" s="14"/>
      <c r="H33" s="14"/>
    </row>
    <row r="34" spans="1:8" ht="15.75" x14ac:dyDescent="0.25">
      <c r="A34" s="15" t="s">
        <v>11</v>
      </c>
      <c r="B34" s="16">
        <f>SUM(B35:B39)</f>
        <v>160500</v>
      </c>
      <c r="C34" s="16">
        <f t="shared" ref="C34:H34" si="4">SUM(C35:C39)</f>
        <v>0</v>
      </c>
      <c r="D34" s="16">
        <f t="shared" si="4"/>
        <v>0</v>
      </c>
      <c r="E34" s="16">
        <f t="shared" si="4"/>
        <v>160500</v>
      </c>
      <c r="F34" s="16">
        <f t="shared" si="4"/>
        <v>0</v>
      </c>
      <c r="G34" s="16">
        <f t="shared" si="4"/>
        <v>0</v>
      </c>
      <c r="H34" s="16">
        <f t="shared" si="4"/>
        <v>160500</v>
      </c>
    </row>
    <row r="35" spans="1:8" ht="15.75" x14ac:dyDescent="0.25">
      <c r="A35" s="17" t="s">
        <v>12</v>
      </c>
      <c r="B35" s="18">
        <v>0</v>
      </c>
      <c r="C35" s="18">
        <v>0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</row>
    <row r="36" spans="1:8" ht="15.75" x14ac:dyDescent="0.25">
      <c r="A36" s="20" t="s">
        <v>13</v>
      </c>
      <c r="B36" s="18">
        <v>160500</v>
      </c>
      <c r="C36" s="18">
        <v>0</v>
      </c>
      <c r="D36" s="18">
        <v>0</v>
      </c>
      <c r="E36" s="18">
        <v>160500</v>
      </c>
      <c r="F36" s="18">
        <v>0</v>
      </c>
      <c r="G36" s="18">
        <v>0</v>
      </c>
      <c r="H36" s="18">
        <f>E36-F36-G36</f>
        <v>160500</v>
      </c>
    </row>
    <row r="37" spans="1:8" ht="15.75" x14ac:dyDescent="0.25">
      <c r="A37" s="20" t="s">
        <v>14</v>
      </c>
      <c r="B37" s="18">
        <v>0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  <c r="H37" s="18">
        <f>E37-F37-G37</f>
        <v>0</v>
      </c>
    </row>
    <row r="38" spans="1:8" ht="15.75" x14ac:dyDescent="0.25">
      <c r="A38" s="20" t="s">
        <v>29</v>
      </c>
      <c r="B38" s="18">
        <v>0</v>
      </c>
      <c r="C38" s="18">
        <v>0</v>
      </c>
      <c r="D38" s="18">
        <v>0</v>
      </c>
      <c r="E38" s="18">
        <v>0</v>
      </c>
      <c r="F38" s="18">
        <v>0</v>
      </c>
      <c r="G38" s="18">
        <v>0</v>
      </c>
      <c r="H38" s="18">
        <f>E38-F38-G38</f>
        <v>0</v>
      </c>
    </row>
    <row r="39" spans="1:8" ht="15.75" x14ac:dyDescent="0.25">
      <c r="A39" s="20" t="s">
        <v>16</v>
      </c>
      <c r="B39" s="18">
        <v>0</v>
      </c>
      <c r="C39" s="18">
        <v>0</v>
      </c>
      <c r="D39" s="18">
        <v>0</v>
      </c>
      <c r="E39" s="18">
        <v>0</v>
      </c>
      <c r="F39" s="18">
        <v>0</v>
      </c>
      <c r="G39" s="18">
        <v>0</v>
      </c>
      <c r="H39" s="18">
        <f>E39-F39-G39</f>
        <v>0</v>
      </c>
    </row>
    <row r="40" spans="1:8" ht="15.75" x14ac:dyDescent="0.25">
      <c r="A40" s="11"/>
      <c r="B40" s="12"/>
      <c r="C40" s="12"/>
      <c r="D40" s="12"/>
      <c r="E40" s="13"/>
      <c r="F40" s="14"/>
      <c r="G40" s="14"/>
      <c r="H40" s="14"/>
    </row>
    <row r="41" spans="1:8" ht="15.75" x14ac:dyDescent="0.25">
      <c r="A41" s="15" t="s">
        <v>17</v>
      </c>
      <c r="B41" s="16">
        <f>SUM(B42:B48)</f>
        <v>7677737.1200000001</v>
      </c>
      <c r="C41" s="16">
        <f t="shared" ref="C41:H41" si="5">SUM(C42:C48)</f>
        <v>0</v>
      </c>
      <c r="D41" s="16">
        <f t="shared" si="5"/>
        <v>0</v>
      </c>
      <c r="E41" s="16">
        <f t="shared" si="5"/>
        <v>7677737.1200000001</v>
      </c>
      <c r="F41" s="16">
        <f t="shared" si="5"/>
        <v>0</v>
      </c>
      <c r="G41" s="16">
        <f t="shared" si="5"/>
        <v>0</v>
      </c>
      <c r="H41" s="16">
        <f t="shared" si="5"/>
        <v>7677737.1200000001</v>
      </c>
    </row>
    <row r="42" spans="1:8" ht="15.75" x14ac:dyDescent="0.25">
      <c r="A42" s="17" t="s">
        <v>18</v>
      </c>
      <c r="B42" s="21">
        <v>0</v>
      </c>
      <c r="C42" s="21">
        <v>0</v>
      </c>
      <c r="D42" s="21">
        <v>0</v>
      </c>
      <c r="E42" s="21">
        <v>0</v>
      </c>
      <c r="F42" s="22">
        <v>0</v>
      </c>
      <c r="G42" s="22">
        <v>0</v>
      </c>
      <c r="H42" s="22">
        <f>E42-F42-G42</f>
        <v>0</v>
      </c>
    </row>
    <row r="43" spans="1:8" ht="15.75" x14ac:dyDescent="0.25">
      <c r="A43" s="20" t="s">
        <v>19</v>
      </c>
      <c r="B43" s="21">
        <v>2667730.34</v>
      </c>
      <c r="C43" s="21">
        <v>0</v>
      </c>
      <c r="D43" s="21">
        <v>0</v>
      </c>
      <c r="E43" s="21">
        <v>2667730.34</v>
      </c>
      <c r="F43" s="22">
        <v>0</v>
      </c>
      <c r="G43" s="22">
        <v>0</v>
      </c>
      <c r="H43" s="22">
        <f t="shared" ref="H43:H48" si="6">E43-F43-G43</f>
        <v>2667730.34</v>
      </c>
    </row>
    <row r="44" spans="1:8" ht="15.75" x14ac:dyDescent="0.25">
      <c r="A44" s="20" t="s">
        <v>20</v>
      </c>
      <c r="B44" s="21">
        <v>340900</v>
      </c>
      <c r="C44" s="21">
        <v>0</v>
      </c>
      <c r="D44" s="21">
        <v>0</v>
      </c>
      <c r="E44" s="21">
        <v>340900</v>
      </c>
      <c r="F44" s="22">
        <v>0</v>
      </c>
      <c r="G44" s="22">
        <v>0</v>
      </c>
      <c r="H44" s="22">
        <f t="shared" si="6"/>
        <v>340900</v>
      </c>
    </row>
    <row r="45" spans="1:8" ht="15.75" x14ac:dyDescent="0.25">
      <c r="A45" s="20" t="s">
        <v>21</v>
      </c>
      <c r="B45" s="21">
        <v>1515606.78</v>
      </c>
      <c r="C45" s="21">
        <v>0</v>
      </c>
      <c r="D45" s="21">
        <v>0</v>
      </c>
      <c r="E45" s="21">
        <v>1515606.78</v>
      </c>
      <c r="F45" s="22">
        <v>0</v>
      </c>
      <c r="G45" s="22">
        <v>0</v>
      </c>
      <c r="H45" s="22">
        <f t="shared" si="6"/>
        <v>1515606.78</v>
      </c>
    </row>
    <row r="46" spans="1:8" ht="15.75" x14ac:dyDescent="0.25">
      <c r="A46" s="20" t="s">
        <v>22</v>
      </c>
      <c r="B46" s="21">
        <v>1646500</v>
      </c>
      <c r="C46" s="21">
        <v>0</v>
      </c>
      <c r="D46" s="21">
        <v>0</v>
      </c>
      <c r="E46" s="21">
        <v>1646500</v>
      </c>
      <c r="F46" s="22">
        <v>0</v>
      </c>
      <c r="G46" s="22">
        <v>0</v>
      </c>
      <c r="H46" s="22">
        <f t="shared" si="6"/>
        <v>1646500</v>
      </c>
    </row>
    <row r="47" spans="1:8" ht="15.75" x14ac:dyDescent="0.25">
      <c r="A47" s="20" t="s">
        <v>23</v>
      </c>
      <c r="B47" s="21">
        <v>1500000</v>
      </c>
      <c r="C47" s="21">
        <v>0</v>
      </c>
      <c r="D47" s="21">
        <v>0</v>
      </c>
      <c r="E47" s="21">
        <v>1500000</v>
      </c>
      <c r="F47" s="22">
        <v>0</v>
      </c>
      <c r="G47" s="22">
        <v>0</v>
      </c>
      <c r="H47" s="22">
        <f t="shared" si="6"/>
        <v>1500000</v>
      </c>
    </row>
    <row r="48" spans="1:8" ht="15.75" x14ac:dyDescent="0.25">
      <c r="A48" s="20" t="s">
        <v>24</v>
      </c>
      <c r="B48" s="21">
        <v>7000</v>
      </c>
      <c r="C48" s="21">
        <v>0</v>
      </c>
      <c r="D48" s="21">
        <v>0</v>
      </c>
      <c r="E48" s="21">
        <v>7000</v>
      </c>
      <c r="F48" s="22">
        <v>0</v>
      </c>
      <c r="G48" s="22">
        <v>0</v>
      </c>
      <c r="H48" s="22">
        <f t="shared" si="6"/>
        <v>7000</v>
      </c>
    </row>
    <row r="49" spans="1:8" ht="15.75" x14ac:dyDescent="0.25">
      <c r="A49" s="11"/>
      <c r="B49" s="12"/>
      <c r="C49" s="12"/>
      <c r="D49" s="12"/>
      <c r="E49" s="13"/>
      <c r="F49" s="14"/>
      <c r="G49" s="14"/>
      <c r="H49" s="14"/>
    </row>
    <row r="50" spans="1:8" ht="15.75" x14ac:dyDescent="0.25">
      <c r="A50" s="15" t="s">
        <v>25</v>
      </c>
      <c r="B50" s="16">
        <v>0</v>
      </c>
      <c r="C50" s="16">
        <v>0</v>
      </c>
      <c r="D50" s="16">
        <v>0</v>
      </c>
      <c r="E50" s="23">
        <v>0</v>
      </c>
      <c r="F50" s="23">
        <v>0</v>
      </c>
      <c r="G50" s="23">
        <v>0</v>
      </c>
      <c r="H50" s="24">
        <f>E50-F50-G50</f>
        <v>0</v>
      </c>
    </row>
    <row r="51" spans="1:8" ht="15.75" x14ac:dyDescent="0.25">
      <c r="A51" s="25"/>
      <c r="B51" s="26"/>
      <c r="C51" s="26"/>
      <c r="D51" s="26"/>
      <c r="E51" s="27"/>
      <c r="F51" s="28"/>
      <c r="G51" s="28"/>
      <c r="H51" s="28"/>
    </row>
    <row r="52" spans="1:8" ht="15.75" x14ac:dyDescent="0.25">
      <c r="A52" s="29" t="s">
        <v>26</v>
      </c>
      <c r="B52" s="30">
        <f t="shared" ref="B52:H52" si="7">B34+B41+B50</f>
        <v>7838237.1200000001</v>
      </c>
      <c r="C52" s="30">
        <f t="shared" si="7"/>
        <v>0</v>
      </c>
      <c r="D52" s="30">
        <f t="shared" si="7"/>
        <v>0</v>
      </c>
      <c r="E52" s="30">
        <f t="shared" si="7"/>
        <v>7838237.1200000001</v>
      </c>
      <c r="F52" s="30">
        <f t="shared" si="7"/>
        <v>0</v>
      </c>
      <c r="G52" s="30">
        <f t="shared" si="7"/>
        <v>0</v>
      </c>
      <c r="H52" s="30">
        <f t="shared" si="7"/>
        <v>7838237.1200000001</v>
      </c>
    </row>
    <row r="53" spans="1:8" ht="15.75" x14ac:dyDescent="0.25">
      <c r="A53" s="31"/>
      <c r="B53" s="32"/>
      <c r="C53" s="32"/>
      <c r="D53" s="32"/>
      <c r="E53" s="33"/>
      <c r="F53" s="34"/>
      <c r="G53" s="34"/>
      <c r="H53" s="34"/>
    </row>
    <row r="58" spans="1:8" ht="15.75" x14ac:dyDescent="0.25">
      <c r="A58" s="5" t="s">
        <v>30</v>
      </c>
      <c r="B58" s="5"/>
      <c r="C58" s="5" t="s">
        <v>31</v>
      </c>
      <c r="D58" s="5"/>
      <c r="E58" s="5"/>
      <c r="F58" s="5" t="s">
        <v>31</v>
      </c>
      <c r="G58" s="5"/>
      <c r="H58" s="5"/>
    </row>
    <row r="59" spans="1:8" ht="63" x14ac:dyDescent="0.2">
      <c r="A59" s="6" t="s">
        <v>2</v>
      </c>
      <c r="B59" s="6" t="s">
        <v>3</v>
      </c>
      <c r="C59" s="7" t="s">
        <v>4</v>
      </c>
      <c r="D59" s="7" t="s">
        <v>5</v>
      </c>
      <c r="E59" s="7" t="s">
        <v>6</v>
      </c>
      <c r="F59" s="7" t="s">
        <v>7</v>
      </c>
      <c r="G59" s="7" t="s">
        <v>8</v>
      </c>
      <c r="H59" s="8" t="s">
        <v>9</v>
      </c>
    </row>
    <row r="60" spans="1:8" ht="15.75" x14ac:dyDescent="0.25">
      <c r="A60" s="9"/>
      <c r="B60" s="9"/>
      <c r="C60" s="10" t="s">
        <v>10</v>
      </c>
      <c r="D60" s="10" t="s">
        <v>10</v>
      </c>
      <c r="E60" s="10" t="s">
        <v>10</v>
      </c>
      <c r="F60" s="10" t="s">
        <v>10</v>
      </c>
      <c r="G60" s="10" t="s">
        <v>10</v>
      </c>
      <c r="H60" s="10" t="s">
        <v>10</v>
      </c>
    </row>
    <row r="61" spans="1:8" ht="15.75" x14ac:dyDescent="0.25">
      <c r="A61" s="11"/>
      <c r="B61" s="12"/>
      <c r="C61" s="12"/>
      <c r="D61" s="12"/>
      <c r="E61" s="13"/>
      <c r="F61" s="14"/>
      <c r="G61" s="14"/>
      <c r="H61" s="14"/>
    </row>
    <row r="62" spans="1:8" ht="15.75" x14ac:dyDescent="0.25">
      <c r="A62" s="15" t="s">
        <v>11</v>
      </c>
      <c r="B62" s="16">
        <f>SUM(B63:B67)</f>
        <v>160500</v>
      </c>
      <c r="C62" s="16">
        <f t="shared" ref="C62:H62" si="8">SUM(C63:C67)</f>
        <v>0</v>
      </c>
      <c r="D62" s="16">
        <f t="shared" si="8"/>
        <v>0</v>
      </c>
      <c r="E62" s="16">
        <f t="shared" si="8"/>
        <v>160500</v>
      </c>
      <c r="F62" s="16">
        <f t="shared" si="8"/>
        <v>0</v>
      </c>
      <c r="G62" s="16">
        <f t="shared" si="8"/>
        <v>0</v>
      </c>
      <c r="H62" s="16">
        <f t="shared" si="8"/>
        <v>160500</v>
      </c>
    </row>
    <row r="63" spans="1:8" ht="15.75" x14ac:dyDescent="0.25">
      <c r="A63" s="17" t="s">
        <v>12</v>
      </c>
      <c r="B63" s="18">
        <v>0</v>
      </c>
      <c r="C63" s="18">
        <v>0</v>
      </c>
      <c r="D63" s="18">
        <v>0</v>
      </c>
      <c r="E63" s="18">
        <v>0</v>
      </c>
      <c r="F63" s="18">
        <v>0</v>
      </c>
      <c r="G63" s="18">
        <v>0</v>
      </c>
      <c r="H63" s="18">
        <v>0</v>
      </c>
    </row>
    <row r="64" spans="1:8" ht="15.75" x14ac:dyDescent="0.25">
      <c r="A64" s="20" t="s">
        <v>13</v>
      </c>
      <c r="B64" s="18">
        <v>160500</v>
      </c>
      <c r="C64" s="18">
        <v>0</v>
      </c>
      <c r="D64" s="18">
        <v>0</v>
      </c>
      <c r="E64" s="18">
        <v>160500</v>
      </c>
      <c r="F64" s="18">
        <v>0</v>
      </c>
      <c r="G64" s="18">
        <v>0</v>
      </c>
      <c r="H64" s="18">
        <f>E64-F64-G64</f>
        <v>160500</v>
      </c>
    </row>
    <row r="65" spans="1:8" ht="15.75" x14ac:dyDescent="0.25">
      <c r="A65" s="20" t="s">
        <v>14</v>
      </c>
      <c r="B65" s="18">
        <v>0</v>
      </c>
      <c r="C65" s="18">
        <v>0</v>
      </c>
      <c r="D65" s="18">
        <v>0</v>
      </c>
      <c r="E65" s="18">
        <v>0</v>
      </c>
      <c r="F65" s="18">
        <v>0</v>
      </c>
      <c r="G65" s="18">
        <v>0</v>
      </c>
      <c r="H65" s="18">
        <f>E65-F65-G65</f>
        <v>0</v>
      </c>
    </row>
    <row r="66" spans="1:8" ht="15.75" x14ac:dyDescent="0.25">
      <c r="A66" s="20" t="s">
        <v>29</v>
      </c>
      <c r="B66" s="18">
        <v>0</v>
      </c>
      <c r="C66" s="18">
        <v>0</v>
      </c>
      <c r="D66" s="18">
        <v>0</v>
      </c>
      <c r="E66" s="18">
        <v>0</v>
      </c>
      <c r="F66" s="18">
        <v>0</v>
      </c>
      <c r="G66" s="18">
        <v>0</v>
      </c>
      <c r="H66" s="18">
        <f>E66-F66-G66</f>
        <v>0</v>
      </c>
    </row>
    <row r="67" spans="1:8" ht="15.75" x14ac:dyDescent="0.25">
      <c r="A67" s="20" t="s">
        <v>16</v>
      </c>
      <c r="B67" s="18">
        <v>0</v>
      </c>
      <c r="C67" s="18">
        <v>0</v>
      </c>
      <c r="D67" s="18">
        <v>0</v>
      </c>
      <c r="E67" s="18">
        <v>0</v>
      </c>
      <c r="F67" s="18">
        <v>0</v>
      </c>
      <c r="G67" s="18">
        <v>0</v>
      </c>
      <c r="H67" s="18">
        <f>E67-F67-G67</f>
        <v>0</v>
      </c>
    </row>
    <row r="68" spans="1:8" ht="15.75" x14ac:dyDescent="0.25">
      <c r="A68" s="11"/>
      <c r="B68" s="12"/>
      <c r="C68" s="12"/>
      <c r="D68" s="12"/>
      <c r="E68" s="13"/>
      <c r="F68" s="14"/>
      <c r="G68" s="14"/>
      <c r="H68" s="14"/>
    </row>
    <row r="69" spans="1:8" ht="15.75" x14ac:dyDescent="0.25">
      <c r="A69" s="15" t="s">
        <v>17</v>
      </c>
      <c r="B69" s="16">
        <f>SUM(B70:B76)</f>
        <v>7869618.1500000004</v>
      </c>
      <c r="C69" s="16">
        <f t="shared" ref="C69:H69" si="9">SUM(C70:C76)</f>
        <v>0</v>
      </c>
      <c r="D69" s="16">
        <f t="shared" si="9"/>
        <v>0</v>
      </c>
      <c r="E69" s="16">
        <f t="shared" si="9"/>
        <v>7869618.1500000004</v>
      </c>
      <c r="F69" s="16">
        <f t="shared" si="9"/>
        <v>0</v>
      </c>
      <c r="G69" s="16">
        <f t="shared" si="9"/>
        <v>0</v>
      </c>
      <c r="H69" s="16">
        <f t="shared" si="9"/>
        <v>7869618.1500000004</v>
      </c>
    </row>
    <row r="70" spans="1:8" ht="15.75" x14ac:dyDescent="0.25">
      <c r="A70" s="17" t="s">
        <v>18</v>
      </c>
      <c r="B70" s="21">
        <v>0</v>
      </c>
      <c r="C70" s="21">
        <v>0</v>
      </c>
      <c r="D70" s="21">
        <v>0</v>
      </c>
      <c r="E70" s="21">
        <v>0</v>
      </c>
      <c r="F70" s="22">
        <v>0</v>
      </c>
      <c r="G70" s="22">
        <v>0</v>
      </c>
      <c r="H70" s="22">
        <f>E70-F70-G70</f>
        <v>0</v>
      </c>
    </row>
    <row r="71" spans="1:8" ht="15.75" x14ac:dyDescent="0.25">
      <c r="A71" s="20" t="s">
        <v>19</v>
      </c>
      <c r="B71" s="21">
        <v>2399930.34</v>
      </c>
      <c r="C71" s="21">
        <v>0</v>
      </c>
      <c r="D71" s="21">
        <v>0</v>
      </c>
      <c r="E71" s="21">
        <v>2399930.34</v>
      </c>
      <c r="F71" s="22">
        <v>0</v>
      </c>
      <c r="G71" s="22">
        <v>0</v>
      </c>
      <c r="H71" s="22">
        <f t="shared" ref="H71:H76" si="10">E71-F71-G71</f>
        <v>2399930.34</v>
      </c>
    </row>
    <row r="72" spans="1:8" ht="15.75" x14ac:dyDescent="0.25">
      <c r="A72" s="20" t="s">
        <v>20</v>
      </c>
      <c r="B72" s="21">
        <v>841400</v>
      </c>
      <c r="C72" s="21">
        <v>0</v>
      </c>
      <c r="D72" s="21">
        <v>0</v>
      </c>
      <c r="E72" s="21">
        <v>841400</v>
      </c>
      <c r="F72" s="22">
        <v>0</v>
      </c>
      <c r="G72" s="22">
        <v>0</v>
      </c>
      <c r="H72" s="22">
        <f t="shared" si="10"/>
        <v>841400</v>
      </c>
    </row>
    <row r="73" spans="1:8" ht="15.75" x14ac:dyDescent="0.25">
      <c r="A73" s="20" t="s">
        <v>21</v>
      </c>
      <c r="B73" s="21">
        <v>1574787.81</v>
      </c>
      <c r="C73" s="21">
        <v>0</v>
      </c>
      <c r="D73" s="21">
        <v>0</v>
      </c>
      <c r="E73" s="21">
        <v>1574787.81</v>
      </c>
      <c r="F73" s="22">
        <v>0</v>
      </c>
      <c r="G73" s="22">
        <v>0</v>
      </c>
      <c r="H73" s="22">
        <f t="shared" si="10"/>
        <v>1574787.81</v>
      </c>
    </row>
    <row r="74" spans="1:8" ht="15.75" x14ac:dyDescent="0.25">
      <c r="A74" s="20" t="s">
        <v>22</v>
      </c>
      <c r="B74" s="21">
        <v>1546500</v>
      </c>
      <c r="C74" s="21">
        <v>0</v>
      </c>
      <c r="D74" s="21">
        <v>0</v>
      </c>
      <c r="E74" s="21">
        <v>1546500</v>
      </c>
      <c r="F74" s="22">
        <v>0</v>
      </c>
      <c r="G74" s="22">
        <v>0</v>
      </c>
      <c r="H74" s="22">
        <f t="shared" si="10"/>
        <v>1546500</v>
      </c>
    </row>
    <row r="75" spans="1:8" ht="15.75" x14ac:dyDescent="0.25">
      <c r="A75" s="20" t="s">
        <v>23</v>
      </c>
      <c r="B75" s="21">
        <v>1500000</v>
      </c>
      <c r="C75" s="21">
        <v>0</v>
      </c>
      <c r="D75" s="21">
        <v>0</v>
      </c>
      <c r="E75" s="21">
        <v>1500000</v>
      </c>
      <c r="F75" s="22">
        <v>0</v>
      </c>
      <c r="G75" s="22">
        <v>0</v>
      </c>
      <c r="H75" s="22">
        <f t="shared" si="10"/>
        <v>1500000</v>
      </c>
    </row>
    <row r="76" spans="1:8" ht="15.75" x14ac:dyDescent="0.25">
      <c r="A76" s="20" t="s">
        <v>24</v>
      </c>
      <c r="B76" s="21">
        <v>7000</v>
      </c>
      <c r="C76" s="21">
        <v>0</v>
      </c>
      <c r="D76" s="21">
        <v>0</v>
      </c>
      <c r="E76" s="21">
        <v>7000</v>
      </c>
      <c r="F76" s="22">
        <v>0</v>
      </c>
      <c r="G76" s="22">
        <v>0</v>
      </c>
      <c r="H76" s="22">
        <f t="shared" si="10"/>
        <v>7000</v>
      </c>
    </row>
    <row r="77" spans="1:8" ht="15.75" x14ac:dyDescent="0.25">
      <c r="A77" s="11"/>
      <c r="B77" s="12"/>
      <c r="C77" s="12"/>
      <c r="D77" s="12"/>
      <c r="E77" s="13"/>
      <c r="F77" s="14"/>
      <c r="G77" s="14"/>
      <c r="H77" s="14"/>
    </row>
    <row r="78" spans="1:8" ht="15.75" x14ac:dyDescent="0.25">
      <c r="A78" s="15" t="s">
        <v>25</v>
      </c>
      <c r="B78" s="16">
        <v>0</v>
      </c>
      <c r="C78" s="16">
        <v>0</v>
      </c>
      <c r="D78" s="16">
        <v>0</v>
      </c>
      <c r="E78" s="23">
        <v>0</v>
      </c>
      <c r="F78" s="23">
        <v>0</v>
      </c>
      <c r="G78" s="23">
        <v>0</v>
      </c>
      <c r="H78" s="24">
        <f>E78-F78-G78</f>
        <v>0</v>
      </c>
    </row>
    <row r="79" spans="1:8" ht="15.75" x14ac:dyDescent="0.25">
      <c r="A79" s="25"/>
      <c r="B79" s="26"/>
      <c r="C79" s="26"/>
      <c r="D79" s="26"/>
      <c r="E79" s="27"/>
      <c r="F79" s="28"/>
      <c r="G79" s="28"/>
      <c r="H79" s="28"/>
    </row>
    <row r="80" spans="1:8" ht="15.75" x14ac:dyDescent="0.25">
      <c r="A80" s="29" t="s">
        <v>26</v>
      </c>
      <c r="B80" s="30">
        <f t="shared" ref="B80:H80" si="11">B62+B69+B78</f>
        <v>8030118.1500000004</v>
      </c>
      <c r="C80" s="30">
        <f t="shared" si="11"/>
        <v>0</v>
      </c>
      <c r="D80" s="30">
        <f t="shared" si="11"/>
        <v>0</v>
      </c>
      <c r="E80" s="30">
        <f>E62+E69+E78</f>
        <v>8030118.1500000004</v>
      </c>
      <c r="F80" s="30">
        <f t="shared" si="11"/>
        <v>0</v>
      </c>
      <c r="G80" s="30">
        <f t="shared" si="11"/>
        <v>0</v>
      </c>
      <c r="H80" s="30">
        <f t="shared" si="11"/>
        <v>8030118.1500000004</v>
      </c>
    </row>
    <row r="81" spans="1:8" ht="15.75" x14ac:dyDescent="0.25">
      <c r="A81" s="31"/>
      <c r="B81" s="32"/>
      <c r="C81" s="32"/>
      <c r="D81" s="32"/>
      <c r="E81" s="33"/>
      <c r="F81" s="34"/>
      <c r="G81" s="34"/>
      <c r="H81" s="34"/>
    </row>
  </sheetData>
  <mergeCells count="15">
    <mergeCell ref="A31:A32"/>
    <mergeCell ref="B31:B32"/>
    <mergeCell ref="A58:B58"/>
    <mergeCell ref="C58:E58"/>
    <mergeCell ref="F58:H58"/>
    <mergeCell ref="A59:A60"/>
    <mergeCell ref="B59:B60"/>
    <mergeCell ref="A2:B2"/>
    <mergeCell ref="C2:E2"/>
    <mergeCell ref="F2:H2"/>
    <mergeCell ref="A3:A4"/>
    <mergeCell ref="B3:B4"/>
    <mergeCell ref="A30:B30"/>
    <mergeCell ref="C30:E30"/>
    <mergeCell ref="F30:H30"/>
  </mergeCells>
  <pageMargins left="0.7" right="0.7" top="0.75" bottom="0.75" header="0.3" footer="0.3"/>
  <pageSetup paperSize="8" scale="83" orientation="landscape" r:id="rId1"/>
  <rowBreaks count="1" manualBreakCount="1">
    <brk id="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Budget Economico Annuale</vt:lpstr>
      <vt:lpstr>Budget Investimenti Annuale</vt:lpstr>
      <vt:lpstr>Budget Economico Pluriennale</vt:lpstr>
      <vt:lpstr>Budget Investimenti Pluriennale</vt:lpstr>
      <vt:lpstr>'Budget Economico Annuale'!Area_stampa</vt:lpstr>
      <vt:lpstr>'Budget Economico Pluriennale'!Area_stampa</vt:lpstr>
    </vt:vector>
  </TitlesOfParts>
  <Company>Università degli Studi di Milano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Windows</dc:creator>
  <cp:lastModifiedBy>Utente Windows</cp:lastModifiedBy>
  <dcterms:created xsi:type="dcterms:W3CDTF">2023-12-21T13:05:53Z</dcterms:created>
  <dcterms:modified xsi:type="dcterms:W3CDTF">2023-12-21T13:09:32Z</dcterms:modified>
</cp:coreProperties>
</file>