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udget 2025\Documenti pubblicati\"/>
    </mc:Choice>
  </mc:AlternateContent>
  <xr:revisionPtr revIDLastSave="0" documentId="13_ncr:1_{EEC2F02F-8542-4229-90ED-E172A625C49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udget Investimenti Pluriennale" sheetId="16" r:id="rId1"/>
    <sheet name="Budget Economico Pluriennale" sheetId="15" r:id="rId2"/>
    <sheet name="Budget Investimenti Annuale" sheetId="10" r:id="rId3"/>
    <sheet name="Budget Economico Annuale" sheetId="9" r:id="rId4"/>
  </sheets>
  <definedNames>
    <definedName name="_xlnm.Print_Area" localSheetId="3">'Budget Economico Annuale'!$A$1:$E$74</definedName>
    <definedName name="_xlnm.Print_Area" localSheetId="1">'Budget Economico Pluriennale'!$A$1:$E$74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5" l="1"/>
  <c r="D7" i="15"/>
  <c r="E68" i="15"/>
  <c r="D68" i="15"/>
  <c r="D32" i="15" l="1"/>
  <c r="C73" i="15" l="1"/>
  <c r="E72" i="9" l="1"/>
  <c r="H8" i="10" l="1"/>
  <c r="G15" i="16" l="1"/>
  <c r="G16" i="16"/>
  <c r="G17" i="16"/>
  <c r="G18" i="16"/>
  <c r="G19" i="16"/>
  <c r="G20" i="16"/>
  <c r="G14" i="16"/>
  <c r="F15" i="16"/>
  <c r="F16" i="16"/>
  <c r="F17" i="16"/>
  <c r="F18" i="16"/>
  <c r="F19" i="16"/>
  <c r="F20" i="16"/>
  <c r="F14" i="16"/>
  <c r="E15" i="16"/>
  <c r="E16" i="16"/>
  <c r="E17" i="16"/>
  <c r="E18" i="16"/>
  <c r="E19" i="16"/>
  <c r="E20" i="16"/>
  <c r="E14" i="16"/>
  <c r="D15" i="16"/>
  <c r="D16" i="16"/>
  <c r="D17" i="16"/>
  <c r="D18" i="16"/>
  <c r="D19" i="16"/>
  <c r="D20" i="16"/>
  <c r="D14" i="16"/>
  <c r="C15" i="16"/>
  <c r="C16" i="16"/>
  <c r="C17" i="16"/>
  <c r="C18" i="16"/>
  <c r="C19" i="16"/>
  <c r="C20" i="16"/>
  <c r="C14" i="16"/>
  <c r="B15" i="16"/>
  <c r="B16" i="16"/>
  <c r="B17" i="16"/>
  <c r="B18" i="16"/>
  <c r="B19" i="16"/>
  <c r="B20" i="16"/>
  <c r="B14" i="16"/>
  <c r="G8" i="16"/>
  <c r="G9" i="16"/>
  <c r="G10" i="16"/>
  <c r="G11" i="16"/>
  <c r="G7" i="16"/>
  <c r="F8" i="16"/>
  <c r="F9" i="16"/>
  <c r="F10" i="16"/>
  <c r="F11" i="16"/>
  <c r="F7" i="16"/>
  <c r="E8" i="16"/>
  <c r="E9" i="16"/>
  <c r="E10" i="16"/>
  <c r="E11" i="16"/>
  <c r="E7" i="16"/>
  <c r="D8" i="16"/>
  <c r="D9" i="16"/>
  <c r="D10" i="16"/>
  <c r="D11" i="16"/>
  <c r="D7" i="16"/>
  <c r="C8" i="16"/>
  <c r="C9" i="16"/>
  <c r="C10" i="16"/>
  <c r="C11" i="16"/>
  <c r="C7" i="16"/>
  <c r="B8" i="16"/>
  <c r="B9" i="16"/>
  <c r="B10" i="16"/>
  <c r="B11" i="16"/>
  <c r="B7" i="16"/>
  <c r="C68" i="15" l="1"/>
  <c r="C67" i="15"/>
  <c r="C66" i="15"/>
  <c r="C64" i="15"/>
  <c r="C63" i="15"/>
  <c r="C61" i="15"/>
  <c r="C60" i="15"/>
  <c r="C59" i="15"/>
  <c r="C51" i="15"/>
  <c r="C50" i="15"/>
  <c r="C49" i="15"/>
  <c r="C48" i="15"/>
  <c r="C47" i="15"/>
  <c r="C46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1" i="15"/>
  <c r="C30" i="15"/>
  <c r="C29" i="15"/>
  <c r="C28" i="15"/>
  <c r="C27" i="15"/>
  <c r="C26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5" i="15"/>
  <c r="C4" i="15"/>
  <c r="C3" i="15"/>
  <c r="D25" i="9" l="1"/>
  <c r="H18" i="16" l="1"/>
  <c r="H15" i="16"/>
  <c r="E73" i="9" l="1"/>
  <c r="E68" i="9"/>
  <c r="E67" i="9"/>
  <c r="E66" i="9"/>
  <c r="E65" i="9" s="1"/>
  <c r="D65" i="9"/>
  <c r="C65" i="9"/>
  <c r="E64" i="9"/>
  <c r="E63" i="9"/>
  <c r="D62" i="9"/>
  <c r="C62" i="9"/>
  <c r="E61" i="9"/>
  <c r="E60" i="9"/>
  <c r="E59" i="9"/>
  <c r="D58" i="9"/>
  <c r="C58" i="9"/>
  <c r="E51" i="9"/>
  <c r="E50" i="9"/>
  <c r="E49" i="9"/>
  <c r="E48" i="9"/>
  <c r="E47" i="9"/>
  <c r="E46" i="9"/>
  <c r="D45" i="9"/>
  <c r="C45" i="9"/>
  <c r="E44" i="9"/>
  <c r="E43" i="9"/>
  <c r="E42" i="9"/>
  <c r="E41" i="9"/>
  <c r="E40" i="9"/>
  <c r="E39" i="9"/>
  <c r="E38" i="9"/>
  <c r="E37" i="9"/>
  <c r="E36" i="9"/>
  <c r="E35" i="9"/>
  <c r="E34" i="9"/>
  <c r="E33" i="9"/>
  <c r="D32" i="9"/>
  <c r="C32" i="9"/>
  <c r="E31" i="9"/>
  <c r="E30" i="9"/>
  <c r="E29" i="9"/>
  <c r="E28" i="9"/>
  <c r="E27" i="9"/>
  <c r="E26" i="9"/>
  <c r="C25" i="9"/>
  <c r="C24" i="9" s="1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D6" i="9"/>
  <c r="C6" i="9"/>
  <c r="E5" i="9"/>
  <c r="E4" i="9"/>
  <c r="E3" i="9"/>
  <c r="D2" i="9"/>
  <c r="C2" i="9"/>
  <c r="H22" i="10"/>
  <c r="H20" i="10"/>
  <c r="H19" i="10"/>
  <c r="H18" i="10"/>
  <c r="H17" i="10"/>
  <c r="H16" i="10"/>
  <c r="H15" i="10"/>
  <c r="H14" i="10"/>
  <c r="G13" i="10"/>
  <c r="F13" i="10"/>
  <c r="E13" i="10"/>
  <c r="D13" i="10"/>
  <c r="C13" i="10"/>
  <c r="B13" i="10"/>
  <c r="H11" i="10"/>
  <c r="H10" i="10"/>
  <c r="H9" i="10"/>
  <c r="G6" i="10"/>
  <c r="F6" i="10"/>
  <c r="E6" i="10"/>
  <c r="D6" i="10"/>
  <c r="D24" i="10" s="1"/>
  <c r="C6" i="10"/>
  <c r="B6" i="10"/>
  <c r="H78" i="16"/>
  <c r="H76" i="16"/>
  <c r="H75" i="16"/>
  <c r="H74" i="16"/>
  <c r="H73" i="16"/>
  <c r="H72" i="16"/>
  <c r="H71" i="16"/>
  <c r="H70" i="16"/>
  <c r="G69" i="16"/>
  <c r="F69" i="16"/>
  <c r="E69" i="16"/>
  <c r="D69" i="16"/>
  <c r="C69" i="16"/>
  <c r="B69" i="16"/>
  <c r="H67" i="16"/>
  <c r="H66" i="16"/>
  <c r="H65" i="16"/>
  <c r="H64" i="16"/>
  <c r="G62" i="16"/>
  <c r="G80" i="16" s="1"/>
  <c r="F62" i="16"/>
  <c r="F80" i="16" s="1"/>
  <c r="E62" i="16"/>
  <c r="D62" i="16"/>
  <c r="D80" i="16" s="1"/>
  <c r="C62" i="16"/>
  <c r="C80" i="16" s="1"/>
  <c r="B62" i="16"/>
  <c r="H50" i="16"/>
  <c r="H48" i="16"/>
  <c r="H47" i="16"/>
  <c r="H46" i="16"/>
  <c r="H45" i="16"/>
  <c r="H44" i="16"/>
  <c r="H43" i="16"/>
  <c r="H42" i="16"/>
  <c r="G41" i="16"/>
  <c r="F41" i="16"/>
  <c r="E41" i="16"/>
  <c r="D41" i="16"/>
  <c r="C41" i="16"/>
  <c r="B41" i="16"/>
  <c r="H39" i="16"/>
  <c r="H38" i="16"/>
  <c r="H37" i="16"/>
  <c r="H36" i="16"/>
  <c r="G34" i="16"/>
  <c r="F34" i="16"/>
  <c r="F52" i="16" s="1"/>
  <c r="E34" i="16"/>
  <c r="D34" i="16"/>
  <c r="D52" i="16" s="1"/>
  <c r="C34" i="16"/>
  <c r="C52" i="16" s="1"/>
  <c r="B34" i="16"/>
  <c r="H22" i="16"/>
  <c r="H20" i="16"/>
  <c r="H19" i="16"/>
  <c r="H17" i="16"/>
  <c r="H16" i="16"/>
  <c r="H14" i="16"/>
  <c r="G13" i="16"/>
  <c r="F13" i="16"/>
  <c r="E13" i="16"/>
  <c r="D13" i="16"/>
  <c r="C13" i="16"/>
  <c r="B13" i="16"/>
  <c r="H11" i="16"/>
  <c r="H10" i="16"/>
  <c r="H9" i="16"/>
  <c r="H8" i="16"/>
  <c r="G6" i="16"/>
  <c r="F6" i="16"/>
  <c r="E6" i="16"/>
  <c r="D6" i="16"/>
  <c r="C6" i="16"/>
  <c r="B6" i="16"/>
  <c r="E65" i="15"/>
  <c r="D65" i="15"/>
  <c r="C65" i="15"/>
  <c r="E62" i="15"/>
  <c r="D62" i="15"/>
  <c r="C62" i="15"/>
  <c r="E58" i="15"/>
  <c r="D58" i="15"/>
  <c r="C58" i="15"/>
  <c r="E45" i="15"/>
  <c r="D45" i="15"/>
  <c r="C45" i="15"/>
  <c r="E32" i="15"/>
  <c r="C32" i="15"/>
  <c r="E25" i="15"/>
  <c r="D25" i="15"/>
  <c r="D24" i="15" s="1"/>
  <c r="C25" i="15"/>
  <c r="C24" i="15" s="1"/>
  <c r="E6" i="15"/>
  <c r="D6" i="15"/>
  <c r="C6" i="15"/>
  <c r="E2" i="15"/>
  <c r="D2" i="15"/>
  <c r="C2" i="15"/>
  <c r="D53" i="15" l="1"/>
  <c r="E80" i="16"/>
  <c r="D21" i="15"/>
  <c r="H62" i="16"/>
  <c r="E62" i="9"/>
  <c r="D21" i="9"/>
  <c r="C24" i="10"/>
  <c r="D24" i="16"/>
  <c r="G52" i="16"/>
  <c r="H34" i="16"/>
  <c r="E24" i="10"/>
  <c r="E6" i="9"/>
  <c r="E21" i="15"/>
  <c r="H69" i="16"/>
  <c r="H13" i="16"/>
  <c r="B24" i="16"/>
  <c r="H6" i="16"/>
  <c r="C24" i="16"/>
  <c r="H6" i="10"/>
  <c r="E45" i="9"/>
  <c r="E32" i="9"/>
  <c r="E24" i="15"/>
  <c r="E53" i="15" s="1"/>
  <c r="C53" i="15"/>
  <c r="C21" i="15"/>
  <c r="E58" i="9"/>
  <c r="C53" i="9"/>
  <c r="E25" i="9"/>
  <c r="C21" i="9"/>
  <c r="E2" i="9"/>
  <c r="D24" i="9"/>
  <c r="B80" i="16"/>
  <c r="H41" i="16"/>
  <c r="H52" i="16" s="1"/>
  <c r="E52" i="16"/>
  <c r="B52" i="16"/>
  <c r="G24" i="10"/>
  <c r="H13" i="10"/>
  <c r="F24" i="10"/>
  <c r="B24" i="10"/>
  <c r="G24" i="16"/>
  <c r="F24" i="16"/>
  <c r="E24" i="16"/>
  <c r="H80" i="16" l="1"/>
  <c r="H24" i="16"/>
  <c r="H24" i="10"/>
  <c r="E21" i="9"/>
  <c r="E56" i="15"/>
  <c r="E70" i="15" s="1"/>
  <c r="D56" i="15"/>
  <c r="D70" i="15" s="1"/>
  <c r="C56" i="15"/>
  <c r="C70" i="15" s="1"/>
  <c r="C74" i="15" s="1"/>
  <c r="C56" i="9"/>
  <c r="E24" i="9"/>
  <c r="E53" i="9" s="1"/>
  <c r="D53" i="9"/>
  <c r="D56" i="9" s="1"/>
  <c r="D70" i="9" s="1"/>
  <c r="D74" i="9" s="1"/>
  <c r="C70" i="9" l="1"/>
  <c r="C74" i="9" s="1"/>
  <c r="E56" i="9"/>
  <c r="E70" i="9" l="1"/>
  <c r="E74" i="9" s="1"/>
</calcChain>
</file>

<file path=xl/sharedStrings.xml><?xml version="1.0" encoding="utf-8"?>
<sst xmlns="http://schemas.openxmlformats.org/spreadsheetml/2006/main" count="265" uniqueCount="99">
  <si>
    <t>I. PROVENTI PROPRI</t>
  </si>
  <si>
    <t>II. CONTRIBUTI</t>
  </si>
  <si>
    <t>III. PROVENTI PER ATTIVITA' ASSISTENZIALE</t>
  </si>
  <si>
    <t>V. ALTRI PROVENTI E RICAVI DIVERSI</t>
  </si>
  <si>
    <t>VII. INCREMENTO DELLE IMMOBILIZZAZIONI PER LAVORI INTERNI</t>
  </si>
  <si>
    <t>1) Proventi per la didattica</t>
  </si>
  <si>
    <t>3) Contributi altre Amministrazioni locali</t>
  </si>
  <si>
    <t>5) Contributi da Università</t>
  </si>
  <si>
    <t>6) Contributi da altri (pubblici)</t>
  </si>
  <si>
    <t>7) Contributi da altri (privati)</t>
  </si>
  <si>
    <t>VIII. COSTI DEL PERSONALE</t>
  </si>
  <si>
    <t>IX. COSTI DELLA GESTIONE CORRENTE</t>
  </si>
  <si>
    <t>XI. ACCANTONAMENTI PER RISCHI ED ONERI</t>
  </si>
  <si>
    <t>Importo</t>
  </si>
  <si>
    <t>2) Costi per il diritto allo studio</t>
  </si>
  <si>
    <t>4) Trasferimenti a partner di progetti coordinati</t>
  </si>
  <si>
    <t>7) Acquisto di libri, periodici e materiale bibliografico</t>
  </si>
  <si>
    <t>8) Acquisto di servizi e collaborazioni tecnico gestionali</t>
  </si>
  <si>
    <t>9) Acquisto altri materiali</t>
  </si>
  <si>
    <t>10) Variazione delle rimanenze di materiali</t>
  </si>
  <si>
    <t>12) Altri costi</t>
  </si>
  <si>
    <t>1) Ammortamenti immobilizzazioni immateriali</t>
  </si>
  <si>
    <t>2) Ammortamenti immobilizzazioni materiali</t>
  </si>
  <si>
    <t>X. AMMORTAMENTI E SVALUTAZIONI</t>
  </si>
  <si>
    <t>3) Svalutazione immobilizzazioni</t>
  </si>
  <si>
    <t>differenza</t>
  </si>
  <si>
    <t>XII. ONERI DIVERSI DI GESTIONE</t>
  </si>
  <si>
    <t>A) PROVENTI OPERATIVI</t>
  </si>
  <si>
    <t>2) Proventi da Ricerche commissionate e trasferimento tecnologico</t>
  </si>
  <si>
    <t>3) Proventi da Ricerche con finanziamenti competitivi</t>
  </si>
  <si>
    <t>1) Contributi Miur e altre Amministrazioni centrali</t>
  </si>
  <si>
    <t>2) Contributi Regioni e Province autonome</t>
  </si>
  <si>
    <t>4) Contributi Unione Europea e altri Organismi Internazionali</t>
  </si>
  <si>
    <t>IV. PROVENTI PER GESTIONE DIRETTA INTERVENTI PER IL DIRITTO ALLO STUDIO</t>
  </si>
  <si>
    <t>di cui riserve derivanti dalla contabilità finanziaria</t>
  </si>
  <si>
    <t>VI. VARIAZIONE RIMANENZE</t>
  </si>
  <si>
    <t>TOTALI PROVENTI (A)</t>
  </si>
  <si>
    <t>B) COSTI OPERATIVI</t>
  </si>
  <si>
    <t>1) Costi del personale dedicato alla ricerca e alla didattica</t>
  </si>
  <si>
    <t xml:space="preserve">    a) docenti / ricercatori</t>
  </si>
  <si>
    <t xml:space="preserve">    b) collaborazioni scientifiche (collaboratori, assegnisti, ecc)</t>
  </si>
  <si>
    <t xml:space="preserve">    c) docenti a contratto</t>
  </si>
  <si>
    <t xml:space="preserve">    d) esperti linguistici</t>
  </si>
  <si>
    <t xml:space="preserve">    e) altro personale dedicato alla didattica e alla ricerca</t>
  </si>
  <si>
    <t>2) Costi del personale dirigente e tecnico amministrativo</t>
  </si>
  <si>
    <t>1) Costi per sostegno agli studenti</t>
  </si>
  <si>
    <t>3) Costi per la ricerca e l'attività editoriale</t>
  </si>
  <si>
    <t>5) Acquisto materiale consumo per laboratori</t>
  </si>
  <si>
    <t>6) Variazione rimanenze di materiale di consumo per laboratori</t>
  </si>
  <si>
    <t>11) Costi per godimento beni di terzi</t>
  </si>
  <si>
    <t>4) Svalutazioni dei crediti compresi nell'attivo circolante e nelle disponibilità liquide</t>
  </si>
  <si>
    <t>TOTALI COSTI (B)</t>
  </si>
  <si>
    <t>DIFFERENZA TRA PROVENTI E COSTI OPERATIVI (A - B)</t>
  </si>
  <si>
    <t>C) PROVENTI E ONERI FINANZIARI</t>
  </si>
  <si>
    <t>1) Proventi finanziari</t>
  </si>
  <si>
    <t>2) Interessi ed altri oneri finanziari</t>
  </si>
  <si>
    <t>3) Utile e perdite su cambi</t>
  </si>
  <si>
    <t>D) RETTIFICHE DI VALORI FINANZIARIE</t>
  </si>
  <si>
    <t>1) Rivalutazioni</t>
  </si>
  <si>
    <t>2) Svalutazioni</t>
  </si>
  <si>
    <t>E) PROVENTI E ONERI STRAORDINARI</t>
  </si>
  <si>
    <t>1) Proventi</t>
  </si>
  <si>
    <t>2) Oneri</t>
  </si>
  <si>
    <t>F) IMPOSTE SUL REDDITO DELL'ESERCIZIO CORRENTI, DIFFERITE, ANTICIPATE</t>
  </si>
  <si>
    <t>RISULTATO ECONOMICO PRESUNTO</t>
  </si>
  <si>
    <t>RISULTATO A PAREGGIO</t>
  </si>
  <si>
    <t>Voci</t>
  </si>
  <si>
    <t>Importo investimento</t>
  </si>
  <si>
    <t>I) Contributi da terzi finalizzati (in conto capitale o conto impianti)</t>
  </si>
  <si>
    <t>II) Risorse da indebitamento</t>
  </si>
  <si>
    <t>III) Risorse proprie</t>
  </si>
  <si>
    <t xml:space="preserve"> di cui riserve di patrimonio vincolato ex CoFi</t>
  </si>
  <si>
    <t>di cui riserve di patrimonio vincolato ex CoEp</t>
  </si>
  <si>
    <t>di cui riserve libere da vincoli</t>
  </si>
  <si>
    <t>I) IMMOBILIZZAZIONI IMMATERIALI</t>
  </si>
  <si>
    <t>1) Costi di impianto, di ampliamento e di sviluppo</t>
  </si>
  <si>
    <t>2) Diritti di brevetto e diritti di utilizzazione delle opere di ingegno</t>
  </si>
  <si>
    <t>3) Concessioni, licenze, marchi e diritti simili</t>
  </si>
  <si>
    <t>4)  Immobilizzazioni in corso e acconti</t>
  </si>
  <si>
    <t>5) Altre immobilizzazioni immateriali</t>
  </si>
  <si>
    <t>II) IMMOBILIZZAZIONI MATERIALI</t>
  </si>
  <si>
    <t>1) Terreni e fabbricati</t>
  </si>
  <si>
    <t>2) Impianti e attrezzature</t>
  </si>
  <si>
    <t>3) Attrezzature scientifiche</t>
  </si>
  <si>
    <t>4) Patrimonio librario, opere d'arte, d'antiquariato e museali</t>
  </si>
  <si>
    <t>5) Mobili e arredi</t>
  </si>
  <si>
    <t>6) Immobilizzazioni in corso e acconti</t>
  </si>
  <si>
    <t>7) Altre immobilizzazioni materiali</t>
  </si>
  <si>
    <t>III) IMMOBILIZZAZIONI FINANZIARIE</t>
  </si>
  <si>
    <t>TOTALE GENERALE</t>
  </si>
  <si>
    <t>A)  INVESTIMENTI / IMPIEGHI 2025</t>
  </si>
  <si>
    <t>B) FONTI DI FINANZIAMENTO 2025</t>
  </si>
  <si>
    <t>UTILIZZO RISERVE DERIVANTI DALLA CONTABILITA' ECONOMICO PATRIMONIALE</t>
  </si>
  <si>
    <t>FUTURI ACCANTONAMENTI</t>
  </si>
  <si>
    <t>4) Immobilizzazioni in corso e acconti</t>
  </si>
  <si>
    <t>A)  INVESTIMENTI / IMPIEGHI 2026</t>
  </si>
  <si>
    <t>B) FONTI DI FINANZIAMENTO 2026</t>
  </si>
  <si>
    <t>A)  INVESTIMENTI / IMPIEGHI 2027</t>
  </si>
  <si>
    <t>B) FONTI DI FINANZIAMENTO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</si>
</sst>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43" fontId="3" fillId="0" borderId="0" applyNumberFormat="0" applyFont="0" applyFill="0" applyBorder="0" applyAlignment="0" applyProtection="0"/>
  </cellStyleXfs>
  <cellXfs count="134">
    <xf numFmtId="0" fontId="0" fillId="0" borderId="0" xfId="0"/>
    <xf numFmtId="0" fontId="5" fillId="0" borderId="0" xfId="3" applyNumberFormat="1" applyFont="1" applyFill="1" applyBorder="1" applyAlignment="1"/>
    <xf numFmtId="0" fontId="5" fillId="3" borderId="17" xfId="3" applyNumberFormat="1" applyFont="1" applyFill="1" applyBorder="1" applyAlignment="1"/>
    <xf numFmtId="4" fontId="5" fillId="3" borderId="3" xfId="4" applyNumberFormat="1" applyFont="1" applyFill="1" applyBorder="1" applyAlignment="1"/>
    <xf numFmtId="4" fontId="5" fillId="0" borderId="18" xfId="4" applyNumberFormat="1" applyFont="1" applyFill="1" applyBorder="1" applyAlignment="1"/>
    <xf numFmtId="0" fontId="5" fillId="3" borderId="19" xfId="3" applyNumberFormat="1" applyFont="1" applyFill="1" applyBorder="1" applyAlignment="1"/>
    <xf numFmtId="4" fontId="5" fillId="3" borderId="6" xfId="4" applyNumberFormat="1" applyFont="1" applyFill="1" applyBorder="1" applyAlignment="1"/>
    <xf numFmtId="0" fontId="5" fillId="2" borderId="19" xfId="3" applyNumberFormat="1" applyFont="1" applyFill="1" applyBorder="1" applyAlignment="1"/>
    <xf numFmtId="4" fontId="5" fillId="2" borderId="10" xfId="4" applyNumberFormat="1" applyFont="1" applyFill="1" applyBorder="1" applyAlignment="1"/>
    <xf numFmtId="0" fontId="5" fillId="2" borderId="0" xfId="3" applyNumberFormat="1" applyFont="1" applyFill="1" applyBorder="1" applyAlignment="1"/>
    <xf numFmtId="4" fontId="4" fillId="2" borderId="12" xfId="4" applyNumberFormat="1" applyFont="1" applyFill="1" applyBorder="1" applyAlignment="1"/>
    <xf numFmtId="4" fontId="5" fillId="2" borderId="12" xfId="4" applyNumberFormat="1" applyFont="1" applyFill="1" applyBorder="1" applyAlignment="1"/>
    <xf numFmtId="0" fontId="5" fillId="4" borderId="3" xfId="3" applyNumberFormat="1" applyFont="1" applyFill="1" applyBorder="1" applyAlignment="1"/>
    <xf numFmtId="4" fontId="5" fillId="4" borderId="16" xfId="4" applyNumberFormat="1" applyFont="1" applyFill="1" applyBorder="1" applyAlignment="1"/>
    <xf numFmtId="0" fontId="5" fillId="3" borderId="20" xfId="3" applyNumberFormat="1" applyFont="1" applyFill="1" applyBorder="1" applyAlignment="1"/>
    <xf numFmtId="4" fontId="5" fillId="3" borderId="8" xfId="4" applyNumberFormat="1" applyFont="1" applyFill="1" applyBorder="1" applyAlignment="1"/>
    <xf numFmtId="0" fontId="5" fillId="2" borderId="20" xfId="3" applyNumberFormat="1" applyFont="1" applyFill="1" applyBorder="1" applyAlignment="1"/>
    <xf numFmtId="4" fontId="5" fillId="2" borderId="14" xfId="4" applyNumberFormat="1" applyFont="1" applyFill="1" applyBorder="1" applyAlignment="1"/>
    <xf numFmtId="0" fontId="5" fillId="4" borderId="20" xfId="3" applyNumberFormat="1" applyFont="1" applyFill="1" applyBorder="1" applyAlignment="1"/>
    <xf numFmtId="4" fontId="4" fillId="4" borderId="8" xfId="4" applyNumberFormat="1" applyFont="1" applyFill="1" applyBorder="1" applyAlignment="1"/>
    <xf numFmtId="0" fontId="5" fillId="4" borderId="17" xfId="3" applyNumberFormat="1" applyFont="1" applyFill="1" applyBorder="1" applyAlignment="1"/>
    <xf numFmtId="4" fontId="4" fillId="4" borderId="3" xfId="4" applyNumberFormat="1" applyFont="1" applyFill="1" applyBorder="1" applyAlignment="1"/>
    <xf numFmtId="0" fontId="5" fillId="4" borderId="19" xfId="3" applyNumberFormat="1" applyFont="1" applyFill="1" applyBorder="1" applyAlignment="1"/>
    <xf numFmtId="4" fontId="5" fillId="4" borderId="6" xfId="4" applyNumberFormat="1" applyFont="1" applyFill="1" applyBorder="1" applyAlignment="1"/>
    <xf numFmtId="0" fontId="5" fillId="4" borderId="0" xfId="3" applyNumberFormat="1" applyFont="1" applyFill="1" applyBorder="1" applyAlignment="1"/>
    <xf numFmtId="4" fontId="4" fillId="4" borderId="18" xfId="4" applyNumberFormat="1" applyFont="1" applyFill="1" applyBorder="1" applyAlignment="1"/>
    <xf numFmtId="4" fontId="5" fillId="0" borderId="0" xfId="3" applyNumberFormat="1" applyFont="1" applyFill="1" applyBorder="1" applyAlignment="1"/>
    <xf numFmtId="0" fontId="5" fillId="4" borderId="13" xfId="3" applyNumberFormat="1" applyFont="1" applyFill="1" applyBorder="1" applyAlignment="1"/>
    <xf numFmtId="4" fontId="5" fillId="4" borderId="8" xfId="4" applyNumberFormat="1" applyFont="1" applyFill="1" applyBorder="1" applyAlignment="1"/>
    <xf numFmtId="0" fontId="5" fillId="4" borderId="15" xfId="3" applyNumberFormat="1" applyFont="1" applyFill="1" applyBorder="1" applyAlignment="1"/>
    <xf numFmtId="4" fontId="5" fillId="4" borderId="3" xfId="4" applyNumberFormat="1" applyFont="1" applyFill="1" applyBorder="1" applyAlignment="1"/>
    <xf numFmtId="4" fontId="5" fillId="0" borderId="0" xfId="4" applyNumberFormat="1" applyFont="1" applyFill="1" applyBorder="1" applyAlignment="1"/>
    <xf numFmtId="0" fontId="5" fillId="0" borderId="9" xfId="3" applyNumberFormat="1" applyFont="1" applyFill="1" applyBorder="1" applyAlignment="1"/>
    <xf numFmtId="0" fontId="5" fillId="0" borderId="19" xfId="3" applyNumberFormat="1" applyFont="1" applyFill="1" applyBorder="1" applyAlignment="1"/>
    <xf numFmtId="0" fontId="5" fillId="0" borderId="10" xfId="3" applyNumberFormat="1" applyFont="1" applyFill="1" applyBorder="1" applyAlignment="1"/>
    <xf numFmtId="0" fontId="3" fillId="0" borderId="0" xfId="3" applyNumberFormat="1" applyFont="1" applyFill="1" applyBorder="1" applyAlignment="1"/>
    <xf numFmtId="0" fontId="9" fillId="0" borderId="21" xfId="3" applyFont="1" applyBorder="1"/>
    <xf numFmtId="4" fontId="8" fillId="0" borderId="18" xfId="4" applyNumberFormat="1" applyFont="1" applyFill="1" applyBorder="1" applyAlignment="1"/>
    <xf numFmtId="4" fontId="8" fillId="0" borderId="12" xfId="4" applyNumberFormat="1" applyFont="1" applyFill="1" applyBorder="1" applyAlignment="1"/>
    <xf numFmtId="4" fontId="8" fillId="0" borderId="18" xfId="3" applyNumberFormat="1" applyFont="1" applyFill="1" applyBorder="1" applyAlignment="1"/>
    <xf numFmtId="4" fontId="8" fillId="0" borderId="12" xfId="3" applyNumberFormat="1" applyFont="1" applyFill="1" applyBorder="1" applyAlignment="1"/>
    <xf numFmtId="0" fontId="8" fillId="2" borderId="6" xfId="3" applyNumberFormat="1" applyFont="1" applyFill="1" applyBorder="1" applyAlignment="1"/>
    <xf numFmtId="0" fontId="3" fillId="2" borderId="6" xfId="3" applyNumberFormat="1" applyFont="1" applyFill="1" applyBorder="1" applyAlignment="1"/>
    <xf numFmtId="0" fontId="8" fillId="2" borderId="9" xfId="3" applyNumberFormat="1" applyFont="1" applyFill="1" applyBorder="1" applyAlignment="1"/>
    <xf numFmtId="0" fontId="8" fillId="2" borderId="10" xfId="3" applyNumberFormat="1" applyFont="1" applyFill="1" applyBorder="1" applyAlignment="1"/>
    <xf numFmtId="0" fontId="8" fillId="4" borderId="9" xfId="3" applyNumberFormat="1" applyFont="1" applyFill="1" applyBorder="1" applyAlignment="1"/>
    <xf numFmtId="0" fontId="8" fillId="4" borderId="6" xfId="3" applyNumberFormat="1" applyFont="1" applyFill="1" applyBorder="1" applyAlignment="1"/>
    <xf numFmtId="0" fontId="8" fillId="4" borderId="10" xfId="3" applyNumberFormat="1" applyFont="1" applyFill="1" applyBorder="1" applyAlignment="1"/>
    <xf numFmtId="0" fontId="3" fillId="4" borderId="6" xfId="3" applyNumberFormat="1" applyFont="1" applyFill="1" applyBorder="1" applyAlignment="1"/>
    <xf numFmtId="0" fontId="2" fillId="4" borderId="11" xfId="3" applyNumberFormat="1" applyFont="1" applyFill="1" applyBorder="1" applyAlignment="1">
      <alignment horizontal="center"/>
    </xf>
    <xf numFmtId="4" fontId="2" fillId="4" borderId="18" xfId="3" applyNumberFormat="1" applyFont="1" applyFill="1" applyBorder="1" applyAlignment="1"/>
    <xf numFmtId="0" fontId="8" fillId="4" borderId="13" xfId="3" applyNumberFormat="1" applyFont="1" applyFill="1" applyBorder="1" applyAlignment="1"/>
    <xf numFmtId="0" fontId="8" fillId="4" borderId="8" xfId="3" applyNumberFormat="1" applyFont="1" applyFill="1" applyBorder="1" applyAlignment="1"/>
    <xf numFmtId="0" fontId="8" fillId="4" borderId="14" xfId="3" applyNumberFormat="1" applyFont="1" applyFill="1" applyBorder="1" applyAlignment="1"/>
    <xf numFmtId="0" fontId="3" fillId="4" borderId="8" xfId="3" applyNumberFormat="1" applyFont="1" applyFill="1" applyBorder="1" applyAlignment="1"/>
    <xf numFmtId="0" fontId="9" fillId="0" borderId="22" xfId="3" applyFont="1" applyBorder="1"/>
    <xf numFmtId="0" fontId="2" fillId="2" borderId="13" xfId="3" applyNumberFormat="1" applyFont="1" applyFill="1" applyBorder="1" applyAlignment="1"/>
    <xf numFmtId="4" fontId="2" fillId="2" borderId="8" xfId="3" applyNumberFormat="1" applyFont="1" applyFill="1" applyBorder="1" applyAlignment="1"/>
    <xf numFmtId="4" fontId="2" fillId="2" borderId="14" xfId="3" applyNumberFormat="1" applyFont="1" applyFill="1" applyBorder="1" applyAlignment="1"/>
    <xf numFmtId="4" fontId="10" fillId="2" borderId="8" xfId="3" applyNumberFormat="1" applyFont="1" applyFill="1" applyBorder="1" applyAlignment="1"/>
    <xf numFmtId="0" fontId="2" fillId="4" borderId="3" xfId="3" applyNumberFormat="1" applyFont="1" applyFill="1" applyBorder="1" applyAlignment="1">
      <alignment horizontal="center" vertical="center" wrapText="1"/>
    </xf>
    <xf numFmtId="0" fontId="2" fillId="4" borderId="8" xfId="3" applyNumberFormat="1" applyFont="1" applyFill="1" applyBorder="1" applyAlignment="1">
      <alignment horizontal="center" vertical="center" wrapText="1"/>
    </xf>
    <xf numFmtId="0" fontId="2" fillId="4" borderId="3" xfId="3" applyNumberFormat="1" applyFont="1" applyFill="1" applyBorder="1" applyAlignment="1">
      <alignment horizontal="center"/>
    </xf>
    <xf numFmtId="4" fontId="5" fillId="0" borderId="6" xfId="4" applyNumberFormat="1" applyFont="1" applyFill="1" applyBorder="1" applyAlignment="1"/>
    <xf numFmtId="0" fontId="5" fillId="0" borderId="20" xfId="3" applyNumberFormat="1" applyFont="1" applyFill="1" applyBorder="1" applyAlignment="1"/>
    <xf numFmtId="4" fontId="5" fillId="0" borderId="8" xfId="4" applyNumberFormat="1" applyFont="1" applyFill="1" applyBorder="1" applyAlignment="1"/>
    <xf numFmtId="4" fontId="5" fillId="3" borderId="18" xfId="4" applyNumberFormat="1" applyFont="1" applyFill="1" applyBorder="1" applyAlignment="1"/>
    <xf numFmtId="4" fontId="5" fillId="2" borderId="6" xfId="4" applyNumberFormat="1" applyFont="1" applyFill="1" applyBorder="1" applyAlignment="1"/>
    <xf numFmtId="4" fontId="4" fillId="2" borderId="18" xfId="4" applyNumberFormat="1" applyFont="1" applyFill="1" applyBorder="1" applyAlignment="1"/>
    <xf numFmtId="4" fontId="5" fillId="2" borderId="8" xfId="4" applyNumberFormat="1" applyFont="1" applyFill="1" applyBorder="1" applyAlignment="1"/>
    <xf numFmtId="4" fontId="5" fillId="2" borderId="18" xfId="4" applyNumberFormat="1" applyFont="1" applyFill="1" applyBorder="1" applyAlignment="1"/>
    <xf numFmtId="4" fontId="5" fillId="4" borderId="18" xfId="4" applyNumberFormat="1" applyFont="1" applyFill="1" applyBorder="1" applyAlignment="1"/>
    <xf numFmtId="0" fontId="2" fillId="4" borderId="3" xfId="3" applyNumberFormat="1" applyFont="1" applyFill="1" applyBorder="1" applyAlignment="1">
      <alignment horizontal="center"/>
    </xf>
    <xf numFmtId="0" fontId="2" fillId="4" borderId="8" xfId="3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/>
    <xf numFmtId="164" fontId="5" fillId="0" borderId="0" xfId="3" applyNumberFormat="1" applyFont="1" applyFill="1" applyBorder="1" applyAlignment="1"/>
    <xf numFmtId="0" fontId="2" fillId="4" borderId="3" xfId="3" applyNumberFormat="1" applyFont="1" applyFill="1" applyBorder="1" applyAlignment="1">
      <alignment horizontal="center"/>
    </xf>
    <xf numFmtId="0" fontId="4" fillId="4" borderId="27" xfId="3" applyNumberFormat="1" applyFont="1" applyFill="1" applyBorder="1" applyAlignment="1"/>
    <xf numFmtId="0" fontId="4" fillId="4" borderId="28" xfId="3" applyNumberFormat="1" applyFont="1" applyFill="1" applyBorder="1" applyAlignment="1"/>
    <xf numFmtId="1" fontId="4" fillId="4" borderId="1" xfId="4" applyNumberFormat="1" applyFont="1" applyFill="1" applyBorder="1" applyAlignment="1">
      <alignment horizontal="center"/>
    </xf>
    <xf numFmtId="1" fontId="4" fillId="4" borderId="2" xfId="4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/>
    <xf numFmtId="4" fontId="5" fillId="3" borderId="4" xfId="4" applyNumberFormat="1" applyFont="1" applyFill="1" applyBorder="1" applyAlignment="1"/>
    <xf numFmtId="0" fontId="5" fillId="0" borderId="30" xfId="3" applyNumberFormat="1" applyFont="1" applyFill="1" applyBorder="1" applyAlignment="1"/>
    <xf numFmtId="4" fontId="5" fillId="0" borderId="31" xfId="4" applyNumberFormat="1" applyFont="1" applyFill="1" applyBorder="1" applyAlignment="1"/>
    <xf numFmtId="0" fontId="5" fillId="3" borderId="32" xfId="3" applyNumberFormat="1" applyFont="1" applyFill="1" applyBorder="1" applyAlignment="1"/>
    <xf numFmtId="4" fontId="5" fillId="3" borderId="7" xfId="4" applyNumberFormat="1" applyFont="1" applyFill="1" applyBorder="1" applyAlignment="1"/>
    <xf numFmtId="0" fontId="5" fillId="2" borderId="32" xfId="3" applyNumberFormat="1" applyFont="1" applyFill="1" applyBorder="1" applyAlignment="1"/>
    <xf numFmtId="4" fontId="5" fillId="2" borderId="26" xfId="4" applyNumberFormat="1" applyFont="1" applyFill="1" applyBorder="1" applyAlignment="1"/>
    <xf numFmtId="0" fontId="6" fillId="2" borderId="30" xfId="3" applyNumberFormat="1" applyFont="1" applyFill="1" applyBorder="1" applyAlignment="1"/>
    <xf numFmtId="4" fontId="4" fillId="2" borderId="25" xfId="4" applyNumberFormat="1" applyFont="1" applyFill="1" applyBorder="1" applyAlignment="1"/>
    <xf numFmtId="4" fontId="5" fillId="2" borderId="25" xfId="4" applyNumberFormat="1" applyFont="1" applyFill="1" applyBorder="1" applyAlignment="1"/>
    <xf numFmtId="0" fontId="4" fillId="4" borderId="29" xfId="3" applyNumberFormat="1" applyFont="1" applyFill="1" applyBorder="1" applyAlignment="1"/>
    <xf numFmtId="4" fontId="5" fillId="4" borderId="23" xfId="4" applyNumberFormat="1" applyFont="1" applyFill="1" applyBorder="1" applyAlignment="1"/>
    <xf numFmtId="0" fontId="5" fillId="3" borderId="33" xfId="3" applyNumberFormat="1" applyFont="1" applyFill="1" applyBorder="1" applyAlignment="1"/>
    <xf numFmtId="4" fontId="5" fillId="3" borderId="34" xfId="4" applyNumberFormat="1" applyFont="1" applyFill="1" applyBorder="1" applyAlignment="1"/>
    <xf numFmtId="0" fontId="5" fillId="2" borderId="30" xfId="3" applyNumberFormat="1" applyFont="1" applyFill="1" applyBorder="1" applyAlignment="1"/>
    <xf numFmtId="0" fontId="7" fillId="2" borderId="30" xfId="3" applyNumberFormat="1" applyFont="1" applyFill="1" applyBorder="1" applyAlignment="1"/>
    <xf numFmtId="0" fontId="5" fillId="2" borderId="33" xfId="3" applyNumberFormat="1" applyFont="1" applyFill="1" applyBorder="1" applyAlignment="1"/>
    <xf numFmtId="4" fontId="5" fillId="2" borderId="24" xfId="4" applyNumberFormat="1" applyFont="1" applyFill="1" applyBorder="1" applyAlignment="1"/>
    <xf numFmtId="0" fontId="4" fillId="4" borderId="33" xfId="3" applyNumberFormat="1" applyFont="1" applyFill="1" applyBorder="1" applyAlignment="1"/>
    <xf numFmtId="4" fontId="4" fillId="4" borderId="34" xfId="4" applyNumberFormat="1" applyFont="1" applyFill="1" applyBorder="1" applyAlignment="1"/>
    <xf numFmtId="4" fontId="4" fillId="4" borderId="4" xfId="4" applyNumberFormat="1" applyFont="1" applyFill="1" applyBorder="1" applyAlignment="1"/>
    <xf numFmtId="0" fontId="5" fillId="4" borderId="32" xfId="3" applyNumberFormat="1" applyFont="1" applyFill="1" applyBorder="1" applyAlignment="1"/>
    <xf numFmtId="4" fontId="5" fillId="4" borderId="7" xfId="4" applyNumberFormat="1" applyFont="1" applyFill="1" applyBorder="1" applyAlignment="1"/>
    <xf numFmtId="0" fontId="4" fillId="4" borderId="30" xfId="3" applyNumberFormat="1" applyFont="1" applyFill="1" applyBorder="1" applyAlignment="1"/>
    <xf numFmtId="4" fontId="4" fillId="4" borderId="31" xfId="4" applyNumberFormat="1" applyFont="1" applyFill="1" applyBorder="1" applyAlignment="1"/>
    <xf numFmtId="0" fontId="5" fillId="4" borderId="33" xfId="3" applyNumberFormat="1" applyFont="1" applyFill="1" applyBorder="1" applyAlignment="1"/>
    <xf numFmtId="4" fontId="5" fillId="4" borderId="34" xfId="4" applyNumberFormat="1" applyFont="1" applyFill="1" applyBorder="1" applyAlignment="1"/>
    <xf numFmtId="0" fontId="4" fillId="4" borderId="35" xfId="3" applyNumberFormat="1" applyFont="1" applyFill="1" applyBorder="1" applyAlignment="1"/>
    <xf numFmtId="0" fontId="5" fillId="4" borderId="36" xfId="3" applyNumberFormat="1" applyFont="1" applyFill="1" applyBorder="1" applyAlignment="1"/>
    <xf numFmtId="4" fontId="4" fillId="4" borderId="5" xfId="4" applyNumberFormat="1" applyFont="1" applyFill="1" applyBorder="1" applyAlignment="1"/>
    <xf numFmtId="4" fontId="4" fillId="4" borderId="37" xfId="4" applyNumberFormat="1" applyFont="1" applyFill="1" applyBorder="1" applyAlignment="1"/>
    <xf numFmtId="1" fontId="4" fillId="4" borderId="38" xfId="4" applyNumberFormat="1" applyFont="1" applyFill="1" applyBorder="1" applyAlignment="1">
      <alignment horizontal="center"/>
    </xf>
    <xf numFmtId="4" fontId="5" fillId="3" borderId="26" xfId="4" applyNumberFormat="1" applyFont="1" applyFill="1" applyBorder="1" applyAlignment="1"/>
    <xf numFmtId="0" fontId="5" fillId="0" borderId="32" xfId="3" applyNumberFormat="1" applyFont="1" applyFill="1" applyBorder="1" applyAlignment="1"/>
    <xf numFmtId="4" fontId="5" fillId="0" borderId="26" xfId="4" applyNumberFormat="1" applyFont="1" applyFill="1" applyBorder="1" applyAlignment="1"/>
    <xf numFmtId="4" fontId="5" fillId="0" borderId="25" xfId="4" applyNumberFormat="1" applyFont="1" applyFill="1" applyBorder="1" applyAlignment="1"/>
    <xf numFmtId="0" fontId="5" fillId="0" borderId="33" xfId="3" applyNumberFormat="1" applyFont="1" applyFill="1" applyBorder="1" applyAlignment="1"/>
    <xf numFmtId="4" fontId="5" fillId="0" borderId="24" xfId="4" applyNumberFormat="1" applyFont="1" applyFill="1" applyBorder="1" applyAlignment="1"/>
    <xf numFmtId="4" fontId="5" fillId="3" borderId="25" xfId="4" applyNumberFormat="1" applyFont="1" applyFill="1" applyBorder="1" applyAlignment="1"/>
    <xf numFmtId="4" fontId="5" fillId="3" borderId="24" xfId="4" applyNumberFormat="1" applyFont="1" applyFill="1" applyBorder="1" applyAlignment="1"/>
    <xf numFmtId="4" fontId="5" fillId="3" borderId="23" xfId="4" applyNumberFormat="1" applyFont="1" applyFill="1" applyBorder="1" applyAlignment="1"/>
    <xf numFmtId="0" fontId="6" fillId="2" borderId="33" xfId="3" applyNumberFormat="1" applyFont="1" applyFill="1" applyBorder="1" applyAlignment="1"/>
    <xf numFmtId="4" fontId="5" fillId="4" borderId="25" xfId="4" applyNumberFormat="1" applyFont="1" applyFill="1" applyBorder="1" applyAlignment="1"/>
    <xf numFmtId="0" fontId="4" fillId="4" borderId="32" xfId="3" applyNumberFormat="1" applyFont="1" applyFill="1" applyBorder="1" applyAlignment="1"/>
    <xf numFmtId="4" fontId="5" fillId="4" borderId="26" xfId="4" applyNumberFormat="1" applyFont="1" applyFill="1" applyBorder="1" applyAlignment="1"/>
    <xf numFmtId="4" fontId="4" fillId="4" borderId="25" xfId="4" applyNumberFormat="1" applyFont="1" applyFill="1" applyBorder="1" applyAlignment="1"/>
    <xf numFmtId="4" fontId="5" fillId="4" borderId="24" xfId="4" applyNumberFormat="1" applyFont="1" applyFill="1" applyBorder="1" applyAlignment="1"/>
    <xf numFmtId="4" fontId="4" fillId="4" borderId="39" xfId="4" applyNumberFormat="1" applyFont="1" applyFill="1" applyBorder="1" applyAlignment="1"/>
    <xf numFmtId="0" fontId="4" fillId="4" borderId="20" xfId="3" applyNumberFormat="1" applyFont="1" applyFill="1" applyBorder="1" applyAlignment="1"/>
    <xf numFmtId="0" fontId="2" fillId="4" borderId="6" xfId="3" applyNumberFormat="1" applyFont="1" applyFill="1" applyBorder="1" applyAlignment="1">
      <alignment horizontal="center" vertical="center" wrapText="1"/>
    </xf>
    <xf numFmtId="0" fontId="2" fillId="4" borderId="8" xfId="3" applyNumberFormat="1" applyFont="1" applyFill="1" applyBorder="1" applyAlignment="1">
      <alignment horizontal="center" vertical="center" wrapText="1"/>
    </xf>
    <xf numFmtId="0" fontId="2" fillId="4" borderId="3" xfId="3" applyNumberFormat="1" applyFont="1" applyFill="1" applyBorder="1" applyAlignment="1">
      <alignment horizontal="center"/>
    </xf>
  </cellXfs>
  <cellStyles count="5">
    <cellStyle name="Migliaia" xfId="1" builtinId="3"/>
    <cellStyle name="Migliaia 2" xfId="4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1"/>
  <sheetViews>
    <sheetView showGridLines="0" zoomScaleNormal="100" workbookViewId="0">
      <selection activeCell="H47" sqref="H47"/>
    </sheetView>
  </sheetViews>
  <sheetFormatPr defaultColWidth="9.109375" defaultRowHeight="13.2" x14ac:dyDescent="0.25"/>
  <cols>
    <col min="1" max="1" width="70.5546875" style="35" customWidth="1"/>
    <col min="2" max="8" width="20.5546875" style="35" customWidth="1"/>
    <col min="9" max="16384" width="9.109375" style="35"/>
  </cols>
  <sheetData>
    <row r="1" spans="1:8" ht="13.8" x14ac:dyDescent="0.3">
      <c r="A1" s="32"/>
      <c r="B1" s="33"/>
      <c r="C1" s="33"/>
      <c r="D1" s="33"/>
      <c r="E1" s="34"/>
    </row>
    <row r="2" spans="1:8" ht="15.6" x14ac:dyDescent="0.3">
      <c r="A2" s="133" t="s">
        <v>90</v>
      </c>
      <c r="B2" s="133"/>
      <c r="C2" s="133" t="s">
        <v>91</v>
      </c>
      <c r="D2" s="133"/>
      <c r="E2" s="133"/>
      <c r="F2" s="133" t="s">
        <v>91</v>
      </c>
      <c r="G2" s="133"/>
      <c r="H2" s="133"/>
    </row>
    <row r="3" spans="1:8" ht="63.75" customHeight="1" x14ac:dyDescent="0.25">
      <c r="A3" s="131" t="s">
        <v>66</v>
      </c>
      <c r="B3" s="131" t="s">
        <v>67</v>
      </c>
      <c r="C3" s="60" t="s">
        <v>68</v>
      </c>
      <c r="D3" s="60" t="s">
        <v>69</v>
      </c>
      <c r="E3" s="60" t="s">
        <v>70</v>
      </c>
      <c r="F3" s="60" t="s">
        <v>71</v>
      </c>
      <c r="G3" s="60" t="s">
        <v>72</v>
      </c>
      <c r="H3" s="73" t="s">
        <v>73</v>
      </c>
    </row>
    <row r="4" spans="1:8" ht="15.6" x14ac:dyDescent="0.3">
      <c r="A4" s="132"/>
      <c r="B4" s="132"/>
      <c r="C4" s="76" t="s">
        <v>13</v>
      </c>
      <c r="D4" s="76" t="s">
        <v>13</v>
      </c>
      <c r="E4" s="76" t="s">
        <v>13</v>
      </c>
      <c r="F4" s="72" t="s">
        <v>13</v>
      </c>
      <c r="G4" s="72" t="s">
        <v>13</v>
      </c>
      <c r="H4" s="72" t="s">
        <v>13</v>
      </c>
    </row>
    <row r="5" spans="1:8" ht="15.6" x14ac:dyDescent="0.3">
      <c r="A5" s="43"/>
      <c r="B5" s="41"/>
      <c r="C5" s="41"/>
      <c r="D5" s="41"/>
      <c r="E5" s="44"/>
      <c r="F5" s="42"/>
      <c r="G5" s="42"/>
      <c r="H5" s="42"/>
    </row>
    <row r="6" spans="1:8" ht="15.6" x14ac:dyDescent="0.3">
      <c r="A6" s="56" t="s">
        <v>74</v>
      </c>
      <c r="B6" s="57">
        <f>SUM(B7:B11)</f>
        <v>164000</v>
      </c>
      <c r="C6" s="57">
        <f t="shared" ref="C6:H6" si="0">SUM(C7:C11)</f>
        <v>0</v>
      </c>
      <c r="D6" s="57">
        <f t="shared" si="0"/>
        <v>0</v>
      </c>
      <c r="E6" s="57">
        <f t="shared" si="0"/>
        <v>164000</v>
      </c>
      <c r="F6" s="57">
        <f t="shared" si="0"/>
        <v>0</v>
      </c>
      <c r="G6" s="57">
        <f t="shared" si="0"/>
        <v>0</v>
      </c>
      <c r="H6" s="57">
        <f t="shared" si="0"/>
        <v>164000</v>
      </c>
    </row>
    <row r="7" spans="1:8" ht="15.6" x14ac:dyDescent="0.3">
      <c r="A7" s="55" t="s">
        <v>75</v>
      </c>
      <c r="B7" s="37">
        <f>'Budget Investimenti Annuale'!B7</f>
        <v>0</v>
      </c>
      <c r="C7" s="37">
        <f>'Budget Investimenti Annuale'!C7</f>
        <v>0</v>
      </c>
      <c r="D7" s="37">
        <f>'Budget Investimenti Annuale'!D7</f>
        <v>0</v>
      </c>
      <c r="E7" s="38">
        <f>'Budget Investimenti Annuale'!E7</f>
        <v>0</v>
      </c>
      <c r="F7" s="37">
        <f>'Budget Investimenti Annuale'!F7</f>
        <v>0</v>
      </c>
      <c r="G7" s="37">
        <f>'Budget Investimenti Annuale'!G7</f>
        <v>0</v>
      </c>
      <c r="H7" s="37">
        <v>0</v>
      </c>
    </row>
    <row r="8" spans="1:8" ht="15.6" x14ac:dyDescent="0.3">
      <c r="A8" s="36" t="s">
        <v>76</v>
      </c>
      <c r="B8" s="37">
        <f>'Budget Investimenti Annuale'!B8</f>
        <v>164000</v>
      </c>
      <c r="C8" s="37">
        <f>'Budget Investimenti Annuale'!C8</f>
        <v>0</v>
      </c>
      <c r="D8" s="37">
        <f>'Budget Investimenti Annuale'!D8</f>
        <v>0</v>
      </c>
      <c r="E8" s="38">
        <f>'Budget Investimenti Annuale'!E8</f>
        <v>164000</v>
      </c>
      <c r="F8" s="37">
        <f>'Budget Investimenti Annuale'!F8</f>
        <v>0</v>
      </c>
      <c r="G8" s="37">
        <f>'Budget Investimenti Annuale'!G8</f>
        <v>0</v>
      </c>
      <c r="H8" s="37">
        <f>E8-F8-G8</f>
        <v>164000</v>
      </c>
    </row>
    <row r="9" spans="1:8" ht="15.6" x14ac:dyDescent="0.3">
      <c r="A9" s="36" t="s">
        <v>77</v>
      </c>
      <c r="B9" s="37">
        <f>'Budget Investimenti Annuale'!B9</f>
        <v>0</v>
      </c>
      <c r="C9" s="37">
        <f>'Budget Investimenti Annuale'!C9</f>
        <v>0</v>
      </c>
      <c r="D9" s="37">
        <f>'Budget Investimenti Annuale'!D9</f>
        <v>0</v>
      </c>
      <c r="E9" s="38">
        <f>'Budget Investimenti Annuale'!E9</f>
        <v>0</v>
      </c>
      <c r="F9" s="37">
        <f>'Budget Investimenti Annuale'!F9</f>
        <v>0</v>
      </c>
      <c r="G9" s="37">
        <f>'Budget Investimenti Annuale'!G9</f>
        <v>0</v>
      </c>
      <c r="H9" s="37">
        <f>E9-F9-G9</f>
        <v>0</v>
      </c>
    </row>
    <row r="10" spans="1:8" ht="15.6" x14ac:dyDescent="0.3">
      <c r="A10" s="36" t="s">
        <v>94</v>
      </c>
      <c r="B10" s="37">
        <f>'Budget Investimenti Annuale'!B10</f>
        <v>0</v>
      </c>
      <c r="C10" s="37">
        <f>'Budget Investimenti Annuale'!C10</f>
        <v>0</v>
      </c>
      <c r="D10" s="37">
        <f>'Budget Investimenti Annuale'!D10</f>
        <v>0</v>
      </c>
      <c r="E10" s="38">
        <f>'Budget Investimenti Annuale'!E10</f>
        <v>0</v>
      </c>
      <c r="F10" s="37">
        <f>'Budget Investimenti Annuale'!F10</f>
        <v>0</v>
      </c>
      <c r="G10" s="37">
        <f>'Budget Investimenti Annuale'!G10</f>
        <v>0</v>
      </c>
      <c r="H10" s="37">
        <f>E10-F10-G10</f>
        <v>0</v>
      </c>
    </row>
    <row r="11" spans="1:8" ht="15.6" x14ac:dyDescent="0.3">
      <c r="A11" s="36" t="s">
        <v>79</v>
      </c>
      <c r="B11" s="37">
        <f>'Budget Investimenti Annuale'!B11</f>
        <v>0</v>
      </c>
      <c r="C11" s="37">
        <f>'Budget Investimenti Annuale'!C11</f>
        <v>0</v>
      </c>
      <c r="D11" s="37">
        <f>'Budget Investimenti Annuale'!D11</f>
        <v>0</v>
      </c>
      <c r="E11" s="38">
        <f>'Budget Investimenti Annuale'!E11</f>
        <v>0</v>
      </c>
      <c r="F11" s="37">
        <f>'Budget Investimenti Annuale'!F11</f>
        <v>0</v>
      </c>
      <c r="G11" s="37">
        <f>'Budget Investimenti Annuale'!G11</f>
        <v>0</v>
      </c>
      <c r="H11" s="37">
        <f>E11-F11-G11</f>
        <v>0</v>
      </c>
    </row>
    <row r="12" spans="1:8" ht="15.6" x14ac:dyDescent="0.3">
      <c r="A12" s="43"/>
      <c r="B12" s="41"/>
      <c r="C12" s="41"/>
      <c r="D12" s="41"/>
      <c r="E12" s="44"/>
      <c r="F12" s="42"/>
      <c r="G12" s="42"/>
      <c r="H12" s="42"/>
    </row>
    <row r="13" spans="1:8" ht="15.6" x14ac:dyDescent="0.3">
      <c r="A13" s="56" t="s">
        <v>80</v>
      </c>
      <c r="B13" s="57">
        <f>SUM(B14:B20)</f>
        <v>7024395.5700000003</v>
      </c>
      <c r="C13" s="57">
        <f t="shared" ref="C13:H13" si="1">SUM(C14:C20)</f>
        <v>0</v>
      </c>
      <c r="D13" s="57">
        <f t="shared" si="1"/>
        <v>0</v>
      </c>
      <c r="E13" s="57">
        <f t="shared" si="1"/>
        <v>7024395.5700000003</v>
      </c>
      <c r="F13" s="57">
        <f t="shared" si="1"/>
        <v>0</v>
      </c>
      <c r="G13" s="57">
        <f t="shared" si="1"/>
        <v>0</v>
      </c>
      <c r="H13" s="57">
        <f t="shared" si="1"/>
        <v>7024395.5700000003</v>
      </c>
    </row>
    <row r="14" spans="1:8" ht="15.6" x14ac:dyDescent="0.3">
      <c r="A14" s="55" t="s">
        <v>81</v>
      </c>
      <c r="B14" s="39">
        <f>'Budget Investimenti Annuale'!B14</f>
        <v>0</v>
      </c>
      <c r="C14" s="39">
        <f>'Budget Investimenti Annuale'!C14</f>
        <v>0</v>
      </c>
      <c r="D14" s="39">
        <f>'Budget Investimenti Annuale'!D14</f>
        <v>0</v>
      </c>
      <c r="E14" s="40">
        <f>'Budget Investimenti Annuale'!E14</f>
        <v>0</v>
      </c>
      <c r="F14" s="40">
        <f>'Budget Investimenti Annuale'!F14</f>
        <v>0</v>
      </c>
      <c r="G14" s="40">
        <f>'Budget Investimenti Annuale'!G14</f>
        <v>0</v>
      </c>
      <c r="H14" s="40">
        <f t="shared" ref="H14:H20" si="2">E14-F14-G14</f>
        <v>0</v>
      </c>
    </row>
    <row r="15" spans="1:8" ht="15.6" x14ac:dyDescent="0.3">
      <c r="A15" s="36" t="s">
        <v>82</v>
      </c>
      <c r="B15" s="39">
        <f>'Budget Investimenti Annuale'!B15</f>
        <v>3022707.69</v>
      </c>
      <c r="C15" s="39">
        <f>'Budget Investimenti Annuale'!C15</f>
        <v>0</v>
      </c>
      <c r="D15" s="39">
        <f>'Budget Investimenti Annuale'!D15</f>
        <v>0</v>
      </c>
      <c r="E15" s="40">
        <f>'Budget Investimenti Annuale'!E15</f>
        <v>3022707.69</v>
      </c>
      <c r="F15" s="40">
        <f>'Budget Investimenti Annuale'!F15</f>
        <v>0</v>
      </c>
      <c r="G15" s="40">
        <f>'Budget Investimenti Annuale'!G15</f>
        <v>0</v>
      </c>
      <c r="H15" s="40">
        <f t="shared" si="2"/>
        <v>3022707.69</v>
      </c>
    </row>
    <row r="16" spans="1:8" ht="15.6" x14ac:dyDescent="0.3">
      <c r="A16" s="36" t="s">
        <v>83</v>
      </c>
      <c r="B16" s="39">
        <f>'Budget Investimenti Annuale'!B16</f>
        <v>358650</v>
      </c>
      <c r="C16" s="39">
        <f>'Budget Investimenti Annuale'!C16</f>
        <v>0</v>
      </c>
      <c r="D16" s="39">
        <f>'Budget Investimenti Annuale'!D16</f>
        <v>0</v>
      </c>
      <c r="E16" s="40">
        <f>'Budget Investimenti Annuale'!E16</f>
        <v>358650</v>
      </c>
      <c r="F16" s="40">
        <f>'Budget Investimenti Annuale'!F16</f>
        <v>0</v>
      </c>
      <c r="G16" s="40">
        <f>'Budget Investimenti Annuale'!G16</f>
        <v>0</v>
      </c>
      <c r="H16" s="40">
        <f t="shared" si="2"/>
        <v>358650</v>
      </c>
    </row>
    <row r="17" spans="1:8" ht="15.6" x14ac:dyDescent="0.3">
      <c r="A17" s="36" t="s">
        <v>84</v>
      </c>
      <c r="B17" s="39">
        <f>'Budget Investimenti Annuale'!B17</f>
        <v>1297182.68</v>
      </c>
      <c r="C17" s="39">
        <f>'Budget Investimenti Annuale'!C17</f>
        <v>0</v>
      </c>
      <c r="D17" s="39">
        <f>'Budget Investimenti Annuale'!D17</f>
        <v>0</v>
      </c>
      <c r="E17" s="40">
        <f>'Budget Investimenti Annuale'!E17</f>
        <v>1297182.68</v>
      </c>
      <c r="F17" s="40">
        <f>'Budget Investimenti Annuale'!F17</f>
        <v>0</v>
      </c>
      <c r="G17" s="40">
        <f>'Budget Investimenti Annuale'!G17</f>
        <v>0</v>
      </c>
      <c r="H17" s="40">
        <f t="shared" si="2"/>
        <v>1297182.68</v>
      </c>
    </row>
    <row r="18" spans="1:8" ht="15.6" x14ac:dyDescent="0.3">
      <c r="A18" s="36" t="s">
        <v>85</v>
      </c>
      <c r="B18" s="39">
        <f>'Budget Investimenti Annuale'!B18</f>
        <v>624855.19999999995</v>
      </c>
      <c r="C18" s="39">
        <f>'Budget Investimenti Annuale'!C18</f>
        <v>0</v>
      </c>
      <c r="D18" s="39">
        <f>'Budget Investimenti Annuale'!D18</f>
        <v>0</v>
      </c>
      <c r="E18" s="40">
        <f>'Budget Investimenti Annuale'!E18</f>
        <v>624855.19999999995</v>
      </c>
      <c r="F18" s="40">
        <f>'Budget Investimenti Annuale'!F18</f>
        <v>0</v>
      </c>
      <c r="G18" s="40">
        <f>'Budget Investimenti Annuale'!G18</f>
        <v>0</v>
      </c>
      <c r="H18" s="40">
        <f t="shared" si="2"/>
        <v>624855.19999999995</v>
      </c>
    </row>
    <row r="19" spans="1:8" ht="15.6" x14ac:dyDescent="0.3">
      <c r="A19" s="36" t="s">
        <v>86</v>
      </c>
      <c r="B19" s="39">
        <f>'Budget Investimenti Annuale'!B19</f>
        <v>1720000</v>
      </c>
      <c r="C19" s="39">
        <f>'Budget Investimenti Annuale'!C19</f>
        <v>0</v>
      </c>
      <c r="D19" s="39">
        <f>'Budget Investimenti Annuale'!D19</f>
        <v>0</v>
      </c>
      <c r="E19" s="40">
        <f>'Budget Investimenti Annuale'!E19</f>
        <v>1720000</v>
      </c>
      <c r="F19" s="40">
        <f>'Budget Investimenti Annuale'!F19</f>
        <v>0</v>
      </c>
      <c r="G19" s="40">
        <f>'Budget Investimenti Annuale'!G19</f>
        <v>0</v>
      </c>
      <c r="H19" s="40">
        <f t="shared" si="2"/>
        <v>1720000</v>
      </c>
    </row>
    <row r="20" spans="1:8" ht="15.6" x14ac:dyDescent="0.3">
      <c r="A20" s="36" t="s">
        <v>87</v>
      </c>
      <c r="B20" s="39">
        <f>'Budget Investimenti Annuale'!B20</f>
        <v>1000</v>
      </c>
      <c r="C20" s="39">
        <f>'Budget Investimenti Annuale'!C20</f>
        <v>0</v>
      </c>
      <c r="D20" s="39">
        <f>'Budget Investimenti Annuale'!D20</f>
        <v>0</v>
      </c>
      <c r="E20" s="40">
        <f>'Budget Investimenti Annuale'!E20</f>
        <v>1000</v>
      </c>
      <c r="F20" s="40">
        <f>'Budget Investimenti Annuale'!F20</f>
        <v>0</v>
      </c>
      <c r="G20" s="40">
        <f>'Budget Investimenti Annuale'!G20</f>
        <v>0</v>
      </c>
      <c r="H20" s="40">
        <f t="shared" si="2"/>
        <v>1000</v>
      </c>
    </row>
    <row r="21" spans="1:8" ht="15.6" x14ac:dyDescent="0.3">
      <c r="A21" s="43"/>
      <c r="B21" s="41"/>
      <c r="C21" s="41"/>
      <c r="D21" s="41"/>
      <c r="E21" s="44"/>
      <c r="F21" s="42"/>
      <c r="G21" s="42"/>
      <c r="H21" s="42"/>
    </row>
    <row r="22" spans="1:8" ht="15.6" x14ac:dyDescent="0.3">
      <c r="A22" s="56" t="s">
        <v>88</v>
      </c>
      <c r="B22" s="57">
        <v>0</v>
      </c>
      <c r="C22" s="57">
        <v>0</v>
      </c>
      <c r="D22" s="57">
        <v>0</v>
      </c>
      <c r="E22" s="58">
        <v>0</v>
      </c>
      <c r="F22" s="58">
        <v>0</v>
      </c>
      <c r="G22" s="58">
        <v>0</v>
      </c>
      <c r="H22" s="59">
        <f>E22-F22-G22</f>
        <v>0</v>
      </c>
    </row>
    <row r="23" spans="1:8" ht="15.6" x14ac:dyDescent="0.3">
      <c r="A23" s="45"/>
      <c r="B23" s="46"/>
      <c r="C23" s="46"/>
      <c r="D23" s="46"/>
      <c r="E23" s="47"/>
      <c r="F23" s="48"/>
      <c r="G23" s="48"/>
      <c r="H23" s="48"/>
    </row>
    <row r="24" spans="1:8" ht="15.6" x14ac:dyDescent="0.3">
      <c r="A24" s="49" t="s">
        <v>89</v>
      </c>
      <c r="B24" s="50">
        <f t="shared" ref="B24:H24" si="3">B6+B13+B22</f>
        <v>7188395.5700000003</v>
      </c>
      <c r="C24" s="50">
        <f t="shared" si="3"/>
        <v>0</v>
      </c>
      <c r="D24" s="50">
        <f t="shared" si="3"/>
        <v>0</v>
      </c>
      <c r="E24" s="50">
        <f t="shared" si="3"/>
        <v>7188395.5700000003</v>
      </c>
      <c r="F24" s="50">
        <f t="shared" si="3"/>
        <v>0</v>
      </c>
      <c r="G24" s="50">
        <f t="shared" si="3"/>
        <v>0</v>
      </c>
      <c r="H24" s="50">
        <f t="shared" si="3"/>
        <v>7188395.5700000003</v>
      </c>
    </row>
    <row r="25" spans="1:8" ht="15.6" x14ac:dyDescent="0.3">
      <c r="A25" s="51"/>
      <c r="B25" s="52"/>
      <c r="C25" s="52"/>
      <c r="D25" s="52"/>
      <c r="E25" s="53"/>
      <c r="F25" s="54"/>
      <c r="G25" s="54"/>
      <c r="H25" s="54"/>
    </row>
    <row r="30" spans="1:8" ht="15.6" x14ac:dyDescent="0.3">
      <c r="A30" s="133" t="s">
        <v>95</v>
      </c>
      <c r="B30" s="133"/>
      <c r="C30" s="133" t="s">
        <v>96</v>
      </c>
      <c r="D30" s="133"/>
      <c r="E30" s="133"/>
      <c r="F30" s="133" t="s">
        <v>96</v>
      </c>
      <c r="G30" s="133"/>
      <c r="H30" s="133"/>
    </row>
    <row r="31" spans="1:8" ht="62.4" x14ac:dyDescent="0.25">
      <c r="A31" s="131" t="s">
        <v>66</v>
      </c>
      <c r="B31" s="131" t="s">
        <v>67</v>
      </c>
      <c r="C31" s="60" t="s">
        <v>68</v>
      </c>
      <c r="D31" s="60" t="s">
        <v>69</v>
      </c>
      <c r="E31" s="60" t="s">
        <v>70</v>
      </c>
      <c r="F31" s="60" t="s">
        <v>71</v>
      </c>
      <c r="G31" s="60" t="s">
        <v>72</v>
      </c>
      <c r="H31" s="73" t="s">
        <v>73</v>
      </c>
    </row>
    <row r="32" spans="1:8" ht="15.6" x14ac:dyDescent="0.3">
      <c r="A32" s="132"/>
      <c r="B32" s="132"/>
      <c r="C32" s="72" t="s">
        <v>13</v>
      </c>
      <c r="D32" s="72" t="s">
        <v>13</v>
      </c>
      <c r="E32" s="72" t="s">
        <v>13</v>
      </c>
      <c r="F32" s="72" t="s">
        <v>13</v>
      </c>
      <c r="G32" s="72" t="s">
        <v>13</v>
      </c>
      <c r="H32" s="72" t="s">
        <v>13</v>
      </c>
    </row>
    <row r="33" spans="1:8" ht="15.6" x14ac:dyDescent="0.3">
      <c r="A33" s="43"/>
      <c r="B33" s="41"/>
      <c r="C33" s="41"/>
      <c r="D33" s="41"/>
      <c r="E33" s="44"/>
      <c r="F33" s="42"/>
      <c r="G33" s="42"/>
      <c r="H33" s="42"/>
    </row>
    <row r="34" spans="1:8" ht="15.6" x14ac:dyDescent="0.3">
      <c r="A34" s="56" t="s">
        <v>74</v>
      </c>
      <c r="B34" s="57">
        <f>SUM(B35:B39)</f>
        <v>164000</v>
      </c>
      <c r="C34" s="57">
        <f t="shared" ref="C34:H34" si="4">SUM(C35:C39)</f>
        <v>0</v>
      </c>
      <c r="D34" s="57">
        <f t="shared" si="4"/>
        <v>0</v>
      </c>
      <c r="E34" s="57">
        <f t="shared" si="4"/>
        <v>164000</v>
      </c>
      <c r="F34" s="57">
        <f t="shared" si="4"/>
        <v>0</v>
      </c>
      <c r="G34" s="57">
        <f t="shared" si="4"/>
        <v>0</v>
      </c>
      <c r="H34" s="57">
        <f t="shared" si="4"/>
        <v>164000</v>
      </c>
    </row>
    <row r="35" spans="1:8" ht="15.6" x14ac:dyDescent="0.3">
      <c r="A35" s="55" t="s">
        <v>75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</row>
    <row r="36" spans="1:8" ht="15.6" x14ac:dyDescent="0.3">
      <c r="A36" s="36" t="s">
        <v>76</v>
      </c>
      <c r="B36" s="37">
        <v>164000</v>
      </c>
      <c r="C36" s="37">
        <v>0</v>
      </c>
      <c r="D36" s="37">
        <v>0</v>
      </c>
      <c r="E36" s="37">
        <v>164000</v>
      </c>
      <c r="F36" s="37">
        <v>0</v>
      </c>
      <c r="G36" s="37">
        <v>0</v>
      </c>
      <c r="H36" s="37">
        <f>E36-F36-G36</f>
        <v>164000</v>
      </c>
    </row>
    <row r="37" spans="1:8" ht="15.6" x14ac:dyDescent="0.3">
      <c r="A37" s="36" t="s">
        <v>77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f>E37-F37-G37</f>
        <v>0</v>
      </c>
    </row>
    <row r="38" spans="1:8" ht="15.6" x14ac:dyDescent="0.3">
      <c r="A38" s="36" t="s">
        <v>78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f>E38-F38-G38</f>
        <v>0</v>
      </c>
    </row>
    <row r="39" spans="1:8" ht="15.6" x14ac:dyDescent="0.3">
      <c r="A39" s="36" t="s">
        <v>79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f>E39-F39-G39</f>
        <v>0</v>
      </c>
    </row>
    <row r="40" spans="1:8" ht="15.6" x14ac:dyDescent="0.3">
      <c r="A40" s="43"/>
      <c r="B40" s="41"/>
      <c r="C40" s="41"/>
      <c r="D40" s="41"/>
      <c r="E40" s="44"/>
      <c r="F40" s="42"/>
      <c r="G40" s="42"/>
      <c r="H40" s="42"/>
    </row>
    <row r="41" spans="1:8" ht="15.6" x14ac:dyDescent="0.3">
      <c r="A41" s="56" t="s">
        <v>80</v>
      </c>
      <c r="B41" s="57">
        <f>SUM(B42:B48)</f>
        <v>8077455.1399999997</v>
      </c>
      <c r="C41" s="57">
        <f t="shared" ref="C41:H41" si="5">SUM(C42:C48)</f>
        <v>0</v>
      </c>
      <c r="D41" s="57">
        <f t="shared" si="5"/>
        <v>0</v>
      </c>
      <c r="E41" s="57">
        <f t="shared" si="5"/>
        <v>8077455.1399999997</v>
      </c>
      <c r="F41" s="57">
        <f t="shared" si="5"/>
        <v>0</v>
      </c>
      <c r="G41" s="57">
        <f t="shared" si="5"/>
        <v>0</v>
      </c>
      <c r="H41" s="57">
        <f t="shared" si="5"/>
        <v>8077455.1399999997</v>
      </c>
    </row>
    <row r="42" spans="1:8" ht="15.6" x14ac:dyDescent="0.3">
      <c r="A42" s="55" t="s">
        <v>81</v>
      </c>
      <c r="B42" s="39">
        <v>0</v>
      </c>
      <c r="C42" s="39">
        <v>0</v>
      </c>
      <c r="D42" s="39">
        <v>0</v>
      </c>
      <c r="E42" s="39">
        <v>0</v>
      </c>
      <c r="F42" s="40">
        <v>0</v>
      </c>
      <c r="G42" s="40">
        <v>0</v>
      </c>
      <c r="H42" s="40">
        <f>E42-F42-G42</f>
        <v>0</v>
      </c>
    </row>
    <row r="43" spans="1:8" ht="15.6" x14ac:dyDescent="0.3">
      <c r="A43" s="36" t="s">
        <v>82</v>
      </c>
      <c r="B43" s="39">
        <v>3294582.69</v>
      </c>
      <c r="C43" s="39">
        <v>0</v>
      </c>
      <c r="D43" s="39">
        <v>0</v>
      </c>
      <c r="E43" s="39">
        <v>3294582.69</v>
      </c>
      <c r="F43" s="40">
        <v>0</v>
      </c>
      <c r="G43" s="40">
        <v>0</v>
      </c>
      <c r="H43" s="40">
        <f t="shared" ref="H43:H48" si="6">E43-F43-G43</f>
        <v>3294582.69</v>
      </c>
    </row>
    <row r="44" spans="1:8" ht="15.6" x14ac:dyDescent="0.3">
      <c r="A44" s="36" t="s">
        <v>83</v>
      </c>
      <c r="B44" s="39">
        <v>908450</v>
      </c>
      <c r="C44" s="39">
        <v>0</v>
      </c>
      <c r="D44" s="39">
        <v>0</v>
      </c>
      <c r="E44" s="39">
        <v>908450</v>
      </c>
      <c r="F44" s="40">
        <v>0</v>
      </c>
      <c r="G44" s="40">
        <v>0</v>
      </c>
      <c r="H44" s="40">
        <f t="shared" si="6"/>
        <v>908450</v>
      </c>
    </row>
    <row r="45" spans="1:8" ht="15.6" x14ac:dyDescent="0.3">
      <c r="A45" s="36" t="s">
        <v>84</v>
      </c>
      <c r="B45" s="39">
        <v>1508567.25</v>
      </c>
      <c r="C45" s="39">
        <v>0</v>
      </c>
      <c r="D45" s="39">
        <v>0</v>
      </c>
      <c r="E45" s="39">
        <v>1508567.25</v>
      </c>
      <c r="F45" s="40">
        <v>0</v>
      </c>
      <c r="G45" s="40">
        <v>0</v>
      </c>
      <c r="H45" s="40">
        <f t="shared" si="6"/>
        <v>1508567.25</v>
      </c>
    </row>
    <row r="46" spans="1:8" ht="15.6" x14ac:dyDescent="0.3">
      <c r="A46" s="36" t="s">
        <v>85</v>
      </c>
      <c r="B46" s="39">
        <v>624855.19999999995</v>
      </c>
      <c r="C46" s="39">
        <v>0</v>
      </c>
      <c r="D46" s="39">
        <v>0</v>
      </c>
      <c r="E46" s="39">
        <v>624855.19999999995</v>
      </c>
      <c r="F46" s="40">
        <v>0</v>
      </c>
      <c r="G46" s="40">
        <v>0</v>
      </c>
      <c r="H46" s="40">
        <f t="shared" si="6"/>
        <v>624855.19999999995</v>
      </c>
    </row>
    <row r="47" spans="1:8" ht="15.6" x14ac:dyDescent="0.3">
      <c r="A47" s="36" t="s">
        <v>86</v>
      </c>
      <c r="B47" s="39">
        <v>1720000</v>
      </c>
      <c r="C47" s="39">
        <v>0</v>
      </c>
      <c r="D47" s="39">
        <v>0</v>
      </c>
      <c r="E47" s="39">
        <v>1720000</v>
      </c>
      <c r="F47" s="40">
        <v>0</v>
      </c>
      <c r="G47" s="40">
        <v>0</v>
      </c>
      <c r="H47" s="40">
        <f t="shared" si="6"/>
        <v>1720000</v>
      </c>
    </row>
    <row r="48" spans="1:8" ht="15.6" x14ac:dyDescent="0.3">
      <c r="A48" s="36" t="s">
        <v>87</v>
      </c>
      <c r="B48" s="39">
        <v>21000</v>
      </c>
      <c r="C48" s="39">
        <v>0</v>
      </c>
      <c r="D48" s="39">
        <v>0</v>
      </c>
      <c r="E48" s="39">
        <v>21000</v>
      </c>
      <c r="F48" s="40">
        <v>0</v>
      </c>
      <c r="G48" s="40">
        <v>0</v>
      </c>
      <c r="H48" s="40">
        <f t="shared" si="6"/>
        <v>21000</v>
      </c>
    </row>
    <row r="49" spans="1:8" ht="15.6" x14ac:dyDescent="0.3">
      <c r="A49" s="43"/>
      <c r="B49" s="41"/>
      <c r="C49" s="41"/>
      <c r="D49" s="41"/>
      <c r="E49" s="44"/>
      <c r="F49" s="42"/>
      <c r="G49" s="42"/>
      <c r="H49" s="42"/>
    </row>
    <row r="50" spans="1:8" ht="15.6" x14ac:dyDescent="0.3">
      <c r="A50" s="56" t="s">
        <v>88</v>
      </c>
      <c r="B50" s="57">
        <v>0</v>
      </c>
      <c r="C50" s="57">
        <v>0</v>
      </c>
      <c r="D50" s="57">
        <v>0</v>
      </c>
      <c r="E50" s="58">
        <v>0</v>
      </c>
      <c r="F50" s="58">
        <v>0</v>
      </c>
      <c r="G50" s="58">
        <v>0</v>
      </c>
      <c r="H50" s="59">
        <f>E50-F50-G50</f>
        <v>0</v>
      </c>
    </row>
    <row r="51" spans="1:8" ht="15.6" x14ac:dyDescent="0.3">
      <c r="A51" s="45"/>
      <c r="B51" s="46"/>
      <c r="C51" s="46"/>
      <c r="D51" s="46"/>
      <c r="E51" s="47"/>
      <c r="F51" s="48"/>
      <c r="G51" s="48"/>
      <c r="H51" s="48"/>
    </row>
    <row r="52" spans="1:8" ht="15.6" x14ac:dyDescent="0.3">
      <c r="A52" s="49" t="s">
        <v>89</v>
      </c>
      <c r="B52" s="50">
        <f t="shared" ref="B52:H52" si="7">B34+B41+B50</f>
        <v>8241455.1399999997</v>
      </c>
      <c r="C52" s="50">
        <f t="shared" si="7"/>
        <v>0</v>
      </c>
      <c r="D52" s="50">
        <f t="shared" si="7"/>
        <v>0</v>
      </c>
      <c r="E52" s="50">
        <f t="shared" si="7"/>
        <v>8241455.1399999997</v>
      </c>
      <c r="F52" s="50">
        <f t="shared" si="7"/>
        <v>0</v>
      </c>
      <c r="G52" s="50">
        <f t="shared" si="7"/>
        <v>0</v>
      </c>
      <c r="H52" s="50">
        <f t="shared" si="7"/>
        <v>8241455.1399999997</v>
      </c>
    </row>
    <row r="53" spans="1:8" ht="15.6" x14ac:dyDescent="0.3">
      <c r="A53" s="51"/>
      <c r="B53" s="52"/>
      <c r="C53" s="52"/>
      <c r="D53" s="52"/>
      <c r="E53" s="53"/>
      <c r="F53" s="54"/>
      <c r="G53" s="54"/>
      <c r="H53" s="54"/>
    </row>
    <row r="58" spans="1:8" ht="15.6" x14ac:dyDescent="0.3">
      <c r="A58" s="133" t="s">
        <v>97</v>
      </c>
      <c r="B58" s="133"/>
      <c r="C58" s="133" t="s">
        <v>98</v>
      </c>
      <c r="D58" s="133"/>
      <c r="E58" s="133"/>
      <c r="F58" s="133" t="s">
        <v>98</v>
      </c>
      <c r="G58" s="133"/>
      <c r="H58" s="133"/>
    </row>
    <row r="59" spans="1:8" ht="62.4" x14ac:dyDescent="0.25">
      <c r="A59" s="131" t="s">
        <v>66</v>
      </c>
      <c r="B59" s="131" t="s">
        <v>67</v>
      </c>
      <c r="C59" s="60" t="s">
        <v>68</v>
      </c>
      <c r="D59" s="60" t="s">
        <v>69</v>
      </c>
      <c r="E59" s="60" t="s">
        <v>70</v>
      </c>
      <c r="F59" s="60" t="s">
        <v>71</v>
      </c>
      <c r="G59" s="60" t="s">
        <v>72</v>
      </c>
      <c r="H59" s="73" t="s">
        <v>73</v>
      </c>
    </row>
    <row r="60" spans="1:8" ht="15.6" x14ac:dyDescent="0.3">
      <c r="A60" s="132"/>
      <c r="B60" s="132"/>
      <c r="C60" s="72" t="s">
        <v>13</v>
      </c>
      <c r="D60" s="72" t="s">
        <v>13</v>
      </c>
      <c r="E60" s="72" t="s">
        <v>13</v>
      </c>
      <c r="F60" s="72" t="s">
        <v>13</v>
      </c>
      <c r="G60" s="72" t="s">
        <v>13</v>
      </c>
      <c r="H60" s="72" t="s">
        <v>13</v>
      </c>
    </row>
    <row r="61" spans="1:8" ht="15.6" x14ac:dyDescent="0.3">
      <c r="A61" s="43"/>
      <c r="B61" s="41"/>
      <c r="C61" s="41"/>
      <c r="D61" s="41"/>
      <c r="E61" s="44"/>
      <c r="F61" s="42"/>
      <c r="G61" s="42"/>
      <c r="H61" s="42"/>
    </row>
    <row r="62" spans="1:8" ht="15.6" x14ac:dyDescent="0.3">
      <c r="A62" s="56" t="s">
        <v>74</v>
      </c>
      <c r="B62" s="57">
        <f>SUM(B63:B67)</f>
        <v>167000</v>
      </c>
      <c r="C62" s="57">
        <f t="shared" ref="C62:H62" si="8">SUM(C63:C67)</f>
        <v>0</v>
      </c>
      <c r="D62" s="57">
        <f t="shared" si="8"/>
        <v>0</v>
      </c>
      <c r="E62" s="57">
        <f t="shared" si="8"/>
        <v>167000</v>
      </c>
      <c r="F62" s="57">
        <f t="shared" si="8"/>
        <v>0</v>
      </c>
      <c r="G62" s="57">
        <f t="shared" si="8"/>
        <v>0</v>
      </c>
      <c r="H62" s="57">
        <f t="shared" si="8"/>
        <v>167000</v>
      </c>
    </row>
    <row r="63" spans="1:8" ht="15.6" x14ac:dyDescent="0.3">
      <c r="A63" s="55" t="s">
        <v>75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</row>
    <row r="64" spans="1:8" ht="15.6" x14ac:dyDescent="0.3">
      <c r="A64" s="36" t="s">
        <v>76</v>
      </c>
      <c r="B64" s="37">
        <v>164000</v>
      </c>
      <c r="C64" s="37">
        <v>0</v>
      </c>
      <c r="D64" s="37">
        <v>0</v>
      </c>
      <c r="E64" s="37">
        <v>164000</v>
      </c>
      <c r="F64" s="37">
        <v>0</v>
      </c>
      <c r="G64" s="37">
        <v>0</v>
      </c>
      <c r="H64" s="37">
        <f>E64-F64-G64</f>
        <v>164000</v>
      </c>
    </row>
    <row r="65" spans="1:8" ht="15.6" x14ac:dyDescent="0.3">
      <c r="A65" s="36" t="s">
        <v>77</v>
      </c>
      <c r="B65" s="37">
        <v>3000</v>
      </c>
      <c r="C65" s="37">
        <v>0</v>
      </c>
      <c r="D65" s="37">
        <v>0</v>
      </c>
      <c r="E65" s="37">
        <v>3000</v>
      </c>
      <c r="F65" s="37">
        <v>0</v>
      </c>
      <c r="G65" s="37">
        <v>0</v>
      </c>
      <c r="H65" s="37">
        <f>E65-F65-G65</f>
        <v>3000</v>
      </c>
    </row>
    <row r="66" spans="1:8" ht="15.6" x14ac:dyDescent="0.3">
      <c r="A66" s="36" t="s">
        <v>78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f>E66-F66-G66</f>
        <v>0</v>
      </c>
    </row>
    <row r="67" spans="1:8" ht="15.6" x14ac:dyDescent="0.3">
      <c r="A67" s="36" t="s">
        <v>79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f>E67-F67-G67</f>
        <v>0</v>
      </c>
    </row>
    <row r="68" spans="1:8" ht="15.6" x14ac:dyDescent="0.3">
      <c r="A68" s="43"/>
      <c r="B68" s="41"/>
      <c r="C68" s="41"/>
      <c r="D68" s="41"/>
      <c r="E68" s="44"/>
      <c r="F68" s="42"/>
      <c r="G68" s="42"/>
      <c r="H68" s="42"/>
    </row>
    <row r="69" spans="1:8" ht="15.6" x14ac:dyDescent="0.3">
      <c r="A69" s="56" t="s">
        <v>80</v>
      </c>
      <c r="B69" s="57">
        <f>SUM(B70:B76)</f>
        <v>8109311.6900000004</v>
      </c>
      <c r="C69" s="57">
        <f t="shared" ref="C69:H69" si="9">SUM(C70:C76)</f>
        <v>0</v>
      </c>
      <c r="D69" s="57">
        <f t="shared" si="9"/>
        <v>0</v>
      </c>
      <c r="E69" s="57">
        <f t="shared" si="9"/>
        <v>8109311.6900000004</v>
      </c>
      <c r="F69" s="57">
        <f t="shared" si="9"/>
        <v>0</v>
      </c>
      <c r="G69" s="57">
        <f t="shared" si="9"/>
        <v>0</v>
      </c>
      <c r="H69" s="57">
        <f t="shared" si="9"/>
        <v>8109311.6900000004</v>
      </c>
    </row>
    <row r="70" spans="1:8" ht="15.6" x14ac:dyDescent="0.3">
      <c r="A70" s="55" t="s">
        <v>81</v>
      </c>
      <c r="B70" s="39">
        <v>0</v>
      </c>
      <c r="C70" s="39">
        <v>0</v>
      </c>
      <c r="D70" s="39">
        <v>0</v>
      </c>
      <c r="E70" s="39">
        <v>0</v>
      </c>
      <c r="F70" s="40">
        <v>0</v>
      </c>
      <c r="G70" s="40">
        <v>0</v>
      </c>
      <c r="H70" s="40">
        <f>E70-F70-G70</f>
        <v>0</v>
      </c>
    </row>
    <row r="71" spans="1:8" ht="15.6" x14ac:dyDescent="0.3">
      <c r="A71" s="36" t="s">
        <v>82</v>
      </c>
      <c r="B71" s="39">
        <v>3274582.69</v>
      </c>
      <c r="C71" s="39">
        <v>0</v>
      </c>
      <c r="D71" s="39">
        <v>0</v>
      </c>
      <c r="E71" s="39">
        <v>3274582.69</v>
      </c>
      <c r="F71" s="40">
        <v>0</v>
      </c>
      <c r="G71" s="40">
        <v>0</v>
      </c>
      <c r="H71" s="40">
        <f t="shared" ref="H71:H76" si="10">E71-F71-G71</f>
        <v>3274582.69</v>
      </c>
    </row>
    <row r="72" spans="1:8" ht="15.6" x14ac:dyDescent="0.3">
      <c r="A72" s="36" t="s">
        <v>83</v>
      </c>
      <c r="B72" s="39">
        <v>919450</v>
      </c>
      <c r="C72" s="39">
        <v>0</v>
      </c>
      <c r="D72" s="39">
        <v>0</v>
      </c>
      <c r="E72" s="39">
        <v>919450</v>
      </c>
      <c r="F72" s="40">
        <v>0</v>
      </c>
      <c r="G72" s="40">
        <v>0</v>
      </c>
      <c r="H72" s="40">
        <f t="shared" si="10"/>
        <v>919450</v>
      </c>
    </row>
    <row r="73" spans="1:8" ht="15.6" x14ac:dyDescent="0.3">
      <c r="A73" s="36" t="s">
        <v>84</v>
      </c>
      <c r="B73" s="39">
        <v>1569423.8</v>
      </c>
      <c r="C73" s="39">
        <v>0</v>
      </c>
      <c r="D73" s="39">
        <v>0</v>
      </c>
      <c r="E73" s="39">
        <v>1569423.8</v>
      </c>
      <c r="F73" s="40">
        <v>0</v>
      </c>
      <c r="G73" s="40">
        <v>0</v>
      </c>
      <c r="H73" s="40">
        <f t="shared" si="10"/>
        <v>1569423.8</v>
      </c>
    </row>
    <row r="74" spans="1:8" ht="15.6" x14ac:dyDescent="0.3">
      <c r="A74" s="36" t="s">
        <v>85</v>
      </c>
      <c r="B74" s="39">
        <v>624855.19999999995</v>
      </c>
      <c r="C74" s="39">
        <v>0</v>
      </c>
      <c r="D74" s="39">
        <v>0</v>
      </c>
      <c r="E74" s="39">
        <v>624855.19999999995</v>
      </c>
      <c r="F74" s="40">
        <v>0</v>
      </c>
      <c r="G74" s="40">
        <v>0</v>
      </c>
      <c r="H74" s="40">
        <f t="shared" si="10"/>
        <v>624855.19999999995</v>
      </c>
    </row>
    <row r="75" spans="1:8" ht="15.6" x14ac:dyDescent="0.3">
      <c r="A75" s="36" t="s">
        <v>86</v>
      </c>
      <c r="B75" s="39">
        <v>1720000</v>
      </c>
      <c r="C75" s="39">
        <v>0</v>
      </c>
      <c r="D75" s="39">
        <v>0</v>
      </c>
      <c r="E75" s="39">
        <v>1720000</v>
      </c>
      <c r="F75" s="40">
        <v>0</v>
      </c>
      <c r="G75" s="40">
        <v>0</v>
      </c>
      <c r="H75" s="40">
        <f t="shared" si="10"/>
        <v>1720000</v>
      </c>
    </row>
    <row r="76" spans="1:8" ht="15.6" x14ac:dyDescent="0.3">
      <c r="A76" s="36" t="s">
        <v>87</v>
      </c>
      <c r="B76" s="39">
        <v>1000</v>
      </c>
      <c r="C76" s="39">
        <v>0</v>
      </c>
      <c r="D76" s="39">
        <v>0</v>
      </c>
      <c r="E76" s="39">
        <v>1000</v>
      </c>
      <c r="F76" s="40">
        <v>0</v>
      </c>
      <c r="G76" s="40">
        <v>0</v>
      </c>
      <c r="H76" s="40">
        <f t="shared" si="10"/>
        <v>1000</v>
      </c>
    </row>
    <row r="77" spans="1:8" ht="15.6" x14ac:dyDescent="0.3">
      <c r="A77" s="43"/>
      <c r="B77" s="41"/>
      <c r="C77" s="41"/>
      <c r="D77" s="41"/>
      <c r="E77" s="44"/>
      <c r="F77" s="42"/>
      <c r="G77" s="42"/>
      <c r="H77" s="42"/>
    </row>
    <row r="78" spans="1:8" ht="15.6" x14ac:dyDescent="0.3">
      <c r="A78" s="56" t="s">
        <v>88</v>
      </c>
      <c r="B78" s="57">
        <v>0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9">
        <f>E78-F78-G78</f>
        <v>0</v>
      </c>
    </row>
    <row r="79" spans="1:8" ht="15.6" x14ac:dyDescent="0.3">
      <c r="A79" s="45"/>
      <c r="B79" s="46"/>
      <c r="C79" s="46"/>
      <c r="D79" s="46"/>
      <c r="E79" s="47"/>
      <c r="F79" s="48"/>
      <c r="G79" s="48"/>
      <c r="H79" s="48"/>
    </row>
    <row r="80" spans="1:8" ht="15.6" x14ac:dyDescent="0.3">
      <c r="A80" s="49" t="s">
        <v>89</v>
      </c>
      <c r="B80" s="50">
        <f t="shared" ref="B80:H80" si="11">B62+B69+B78</f>
        <v>8276311.6900000004</v>
      </c>
      <c r="C80" s="50">
        <f t="shared" si="11"/>
        <v>0</v>
      </c>
      <c r="D80" s="50">
        <f t="shared" si="11"/>
        <v>0</v>
      </c>
      <c r="E80" s="50">
        <f>E62+E69+E78</f>
        <v>8276311.6900000004</v>
      </c>
      <c r="F80" s="50">
        <f t="shared" si="11"/>
        <v>0</v>
      </c>
      <c r="G80" s="50">
        <f t="shared" si="11"/>
        <v>0</v>
      </c>
      <c r="H80" s="50">
        <f t="shared" si="11"/>
        <v>8276311.6900000004</v>
      </c>
    </row>
    <row r="81" spans="1:8" ht="15.6" x14ac:dyDescent="0.3">
      <c r="A81" s="51"/>
      <c r="B81" s="52"/>
      <c r="C81" s="52"/>
      <c r="D81" s="52"/>
      <c r="E81" s="53"/>
      <c r="F81" s="54"/>
      <c r="G81" s="54"/>
      <c r="H81" s="54"/>
    </row>
  </sheetData>
  <mergeCells count="15">
    <mergeCell ref="A59:A60"/>
    <mergeCell ref="B59:B60"/>
    <mergeCell ref="A2:B2"/>
    <mergeCell ref="C2:E2"/>
    <mergeCell ref="F2:H2"/>
    <mergeCell ref="A3:A4"/>
    <mergeCell ref="B3:B4"/>
    <mergeCell ref="A30:B30"/>
    <mergeCell ref="C30:E30"/>
    <mergeCell ref="F30:H30"/>
    <mergeCell ref="A31:A32"/>
    <mergeCell ref="B31:B32"/>
    <mergeCell ref="A58:B58"/>
    <mergeCell ref="C58:E58"/>
    <mergeCell ref="F58:H58"/>
  </mergeCells>
  <pageMargins left="0.7" right="0.7" top="0.75" bottom="0.75" header="0.3" footer="0.3"/>
  <pageSetup paperSize="8" scale="83" orientation="landscape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"/>
  <sheetViews>
    <sheetView showGridLines="0" tabSelected="1" zoomScaleNormal="100" workbookViewId="0">
      <selection activeCell="E47" sqref="E47"/>
    </sheetView>
  </sheetViews>
  <sheetFormatPr defaultColWidth="9.109375" defaultRowHeight="13.8" x14ac:dyDescent="0.3"/>
  <cols>
    <col min="1" max="1" width="5" style="1" customWidth="1"/>
    <col min="2" max="2" width="69.88671875" style="1" customWidth="1"/>
    <col min="3" max="5" width="21.44140625" style="31" customWidth="1"/>
    <col min="6" max="6" width="13.88671875" style="1" bestFit="1" customWidth="1"/>
    <col min="7" max="7" width="17.88671875" style="1" customWidth="1"/>
    <col min="8" max="8" width="18.5546875" style="1" customWidth="1"/>
    <col min="9" max="9" width="15.44140625" style="1" customWidth="1"/>
    <col min="10" max="11" width="14" style="1" bestFit="1" customWidth="1"/>
    <col min="12" max="16384" width="9.109375" style="1"/>
  </cols>
  <sheetData>
    <row r="1" spans="1:8" x14ac:dyDescent="0.3">
      <c r="A1" s="77" t="s">
        <v>27</v>
      </c>
      <c r="B1" s="78"/>
      <c r="C1" s="79">
        <v>2025</v>
      </c>
      <c r="D1" s="79">
        <v>2026</v>
      </c>
      <c r="E1" s="113">
        <v>2027</v>
      </c>
    </row>
    <row r="2" spans="1:8" x14ac:dyDescent="0.3">
      <c r="A2" s="81" t="s">
        <v>0</v>
      </c>
      <c r="B2" s="2"/>
      <c r="C2" s="6">
        <f>C3+C4+C5</f>
        <v>86650000</v>
      </c>
      <c r="D2" s="6">
        <f>D3+D4+D5</f>
        <v>86600000</v>
      </c>
      <c r="E2" s="114">
        <f>E3+E4+E5</f>
        <v>86550000</v>
      </c>
    </row>
    <row r="3" spans="1:8" x14ac:dyDescent="0.3">
      <c r="A3" s="115"/>
      <c r="B3" s="33" t="s">
        <v>5</v>
      </c>
      <c r="C3" s="63">
        <f>'Budget Economico Annuale'!C3</f>
        <v>86650000</v>
      </c>
      <c r="D3" s="63">
        <v>86600000</v>
      </c>
      <c r="E3" s="116">
        <v>86550000</v>
      </c>
    </row>
    <row r="4" spans="1:8" x14ac:dyDescent="0.3">
      <c r="A4" s="83"/>
      <c r="B4" s="1" t="s">
        <v>28</v>
      </c>
      <c r="C4" s="4">
        <f>'Budget Economico Annuale'!C4</f>
        <v>0</v>
      </c>
      <c r="D4" s="4">
        <v>0</v>
      </c>
      <c r="E4" s="117">
        <v>0</v>
      </c>
    </row>
    <row r="5" spans="1:8" x14ac:dyDescent="0.3">
      <c r="A5" s="118"/>
      <c r="B5" s="64" t="s">
        <v>29</v>
      </c>
      <c r="C5" s="65">
        <f>'Budget Economico Annuale'!C5</f>
        <v>0</v>
      </c>
      <c r="D5" s="65">
        <v>0</v>
      </c>
      <c r="E5" s="119">
        <v>0</v>
      </c>
    </row>
    <row r="6" spans="1:8" x14ac:dyDescent="0.3">
      <c r="A6" s="81" t="s">
        <v>1</v>
      </c>
      <c r="B6" s="2"/>
      <c r="C6" s="66">
        <f>C7+C8+C9+C10+C11+C12+C13</f>
        <v>479218143.37</v>
      </c>
      <c r="D6" s="66">
        <f>D7+D8+D9+D10+D11+D12+D13</f>
        <v>463029484.10000002</v>
      </c>
      <c r="E6" s="120">
        <f>E7+E8+E9+E10+E11+E12+E13</f>
        <v>457487660.10000002</v>
      </c>
    </row>
    <row r="7" spans="1:8" x14ac:dyDescent="0.3">
      <c r="A7" s="115"/>
      <c r="B7" s="33" t="s">
        <v>30</v>
      </c>
      <c r="C7" s="63">
        <f>'Budget Economico Annuale'!C7</f>
        <v>448258707</v>
      </c>
      <c r="D7" s="63">
        <f>4128567+422398718+15000000</f>
        <v>441527285</v>
      </c>
      <c r="E7" s="116">
        <f>1176584+402285548+15000000+15000000+10000000</f>
        <v>443462132</v>
      </c>
      <c r="G7" s="26"/>
      <c r="H7" s="74"/>
    </row>
    <row r="8" spans="1:8" x14ac:dyDescent="0.3">
      <c r="A8" s="83"/>
      <c r="B8" s="1" t="s">
        <v>31</v>
      </c>
      <c r="C8" s="4">
        <f>'Budget Economico Annuale'!C8</f>
        <v>6693590</v>
      </c>
      <c r="D8" s="4">
        <v>6020850</v>
      </c>
      <c r="E8" s="117">
        <v>5322850</v>
      </c>
      <c r="G8" s="26"/>
    </row>
    <row r="9" spans="1:8" x14ac:dyDescent="0.3">
      <c r="A9" s="83"/>
      <c r="B9" s="1" t="s">
        <v>6</v>
      </c>
      <c r="C9" s="4">
        <f>'Budget Economico Annuale'!C9</f>
        <v>0</v>
      </c>
      <c r="D9" s="4">
        <v>0</v>
      </c>
      <c r="E9" s="117">
        <v>0</v>
      </c>
    </row>
    <row r="10" spans="1:8" x14ac:dyDescent="0.3">
      <c r="A10" s="83"/>
      <c r="B10" s="1" t="s">
        <v>32</v>
      </c>
      <c r="C10" s="4">
        <f>'Budget Economico Annuale'!C10</f>
        <v>0</v>
      </c>
      <c r="D10" s="4">
        <v>0</v>
      </c>
      <c r="E10" s="117">
        <v>0</v>
      </c>
    </row>
    <row r="11" spans="1:8" x14ac:dyDescent="0.3">
      <c r="A11" s="83"/>
      <c r="B11" s="1" t="s">
        <v>7</v>
      </c>
      <c r="C11" s="4">
        <f>'Budget Economico Annuale'!C11</f>
        <v>0</v>
      </c>
      <c r="D11" s="4">
        <v>0</v>
      </c>
      <c r="E11" s="117">
        <v>0</v>
      </c>
    </row>
    <row r="12" spans="1:8" x14ac:dyDescent="0.3">
      <c r="A12" s="83"/>
      <c r="B12" s="1" t="s">
        <v>8</v>
      </c>
      <c r="C12" s="4">
        <f>'Budget Economico Annuale'!C12</f>
        <v>968728.48</v>
      </c>
      <c r="D12" s="4">
        <v>826786</v>
      </c>
      <c r="E12" s="117">
        <v>599230</v>
      </c>
    </row>
    <row r="13" spans="1:8" x14ac:dyDescent="0.3">
      <c r="A13" s="118"/>
      <c r="B13" s="64" t="s">
        <v>9</v>
      </c>
      <c r="C13" s="65">
        <f>'Budget Economico Annuale'!C13</f>
        <v>23297117.890000001</v>
      </c>
      <c r="D13" s="65">
        <v>14654563.1</v>
      </c>
      <c r="E13" s="119">
        <v>8103448.0999999996</v>
      </c>
    </row>
    <row r="14" spans="1:8" x14ac:dyDescent="0.3">
      <c r="A14" s="81" t="s">
        <v>2</v>
      </c>
      <c r="B14" s="2"/>
      <c r="C14" s="15">
        <f>'Budget Economico Annuale'!C14</f>
        <v>0</v>
      </c>
      <c r="D14" s="15">
        <v>0</v>
      </c>
      <c r="E14" s="121">
        <v>0</v>
      </c>
    </row>
    <row r="15" spans="1:8" x14ac:dyDescent="0.3">
      <c r="A15" s="81" t="s">
        <v>33</v>
      </c>
      <c r="B15" s="2"/>
      <c r="C15" s="3">
        <f>'Budget Economico Annuale'!C15</f>
        <v>25851946.32</v>
      </c>
      <c r="D15" s="3">
        <v>25851946.32</v>
      </c>
      <c r="E15" s="122">
        <v>25851946.32</v>
      </c>
    </row>
    <row r="16" spans="1:8" x14ac:dyDescent="0.3">
      <c r="A16" s="81" t="s">
        <v>3</v>
      </c>
      <c r="B16" s="2"/>
      <c r="C16" s="3">
        <f>'Budget Economico Annuale'!C16</f>
        <v>9213784</v>
      </c>
      <c r="D16" s="3">
        <v>8683382</v>
      </c>
      <c r="E16" s="122">
        <v>7993110</v>
      </c>
    </row>
    <row r="17" spans="1:11" x14ac:dyDescent="0.3">
      <c r="A17" s="81"/>
      <c r="B17" s="2" t="s">
        <v>34</v>
      </c>
      <c r="C17" s="3">
        <f>'Budget Economico Annuale'!C17</f>
        <v>0</v>
      </c>
      <c r="D17" s="3">
        <v>0</v>
      </c>
      <c r="E17" s="122">
        <v>0</v>
      </c>
    </row>
    <row r="18" spans="1:11" x14ac:dyDescent="0.3">
      <c r="A18" s="81" t="s">
        <v>35</v>
      </c>
      <c r="B18" s="2"/>
      <c r="C18" s="3">
        <f>'Budget Economico Annuale'!C18</f>
        <v>0</v>
      </c>
      <c r="D18" s="3">
        <v>0</v>
      </c>
      <c r="E18" s="122">
        <v>0</v>
      </c>
    </row>
    <row r="19" spans="1:11" x14ac:dyDescent="0.3">
      <c r="A19" s="81" t="s">
        <v>4</v>
      </c>
      <c r="B19" s="2"/>
      <c r="C19" s="3">
        <f>'Budget Economico Annuale'!C19</f>
        <v>0</v>
      </c>
      <c r="D19" s="3">
        <v>0</v>
      </c>
      <c r="E19" s="122">
        <v>0</v>
      </c>
    </row>
    <row r="20" spans="1:11" x14ac:dyDescent="0.3">
      <c r="A20" s="87"/>
      <c r="B20" s="7"/>
      <c r="C20" s="67"/>
      <c r="D20" s="67"/>
      <c r="E20" s="88"/>
    </row>
    <row r="21" spans="1:11" x14ac:dyDescent="0.3">
      <c r="A21" s="89" t="s">
        <v>36</v>
      </c>
      <c r="B21" s="9"/>
      <c r="C21" s="68">
        <f>C2+C6+C14+C15+C16+C18+C19</f>
        <v>600933873.69000006</v>
      </c>
      <c r="D21" s="68">
        <f>D2+D6+D14+D15+D16+D18+D19</f>
        <v>584164812.42000008</v>
      </c>
      <c r="E21" s="90">
        <f>E2+E6+E14+E15+E16+E18+E19</f>
        <v>577882716.42000008</v>
      </c>
      <c r="F21" s="26"/>
    </row>
    <row r="22" spans="1:11" x14ac:dyDescent="0.3">
      <c r="A22" s="123"/>
      <c r="B22" s="16"/>
      <c r="C22" s="69"/>
      <c r="D22" s="69"/>
      <c r="E22" s="99"/>
    </row>
    <row r="23" spans="1:11" x14ac:dyDescent="0.3">
      <c r="A23" s="92" t="s">
        <v>37</v>
      </c>
      <c r="B23" s="29"/>
      <c r="C23" s="30"/>
      <c r="D23" s="30"/>
      <c r="E23" s="93"/>
    </row>
    <row r="24" spans="1:11" x14ac:dyDescent="0.3">
      <c r="A24" s="81" t="s">
        <v>10</v>
      </c>
      <c r="B24" s="2"/>
      <c r="C24" s="6">
        <f>C25+C31</f>
        <v>321712099.59000003</v>
      </c>
      <c r="D24" s="6">
        <f>D25+D31</f>
        <v>321180335.06</v>
      </c>
      <c r="E24" s="114">
        <f>E25+E31</f>
        <v>318741930.06</v>
      </c>
      <c r="F24" s="26"/>
      <c r="G24" s="74"/>
      <c r="H24" s="74"/>
      <c r="I24" s="74"/>
    </row>
    <row r="25" spans="1:11" x14ac:dyDescent="0.3">
      <c r="A25" s="115"/>
      <c r="B25" s="33" t="s">
        <v>38</v>
      </c>
      <c r="C25" s="63">
        <f>C26+C27+C28+C29+C30</f>
        <v>237395254.59</v>
      </c>
      <c r="D25" s="63">
        <f>D26+D27+D28+D29+D30</f>
        <v>236837335.06</v>
      </c>
      <c r="E25" s="116">
        <f>E26+E27+E28+E29+E30</f>
        <v>233398430.06</v>
      </c>
      <c r="G25" s="74"/>
      <c r="H25" s="74"/>
      <c r="I25" s="74"/>
      <c r="J25" s="75"/>
      <c r="K25" s="75"/>
    </row>
    <row r="26" spans="1:11" x14ac:dyDescent="0.3">
      <c r="A26" s="83"/>
      <c r="B26" s="1" t="s">
        <v>39</v>
      </c>
      <c r="C26" s="4">
        <f>'Budget Economico Annuale'!C26</f>
        <v>229729864.59</v>
      </c>
      <c r="D26" s="4">
        <v>230785661.06</v>
      </c>
      <c r="E26" s="117">
        <v>229475116.06</v>
      </c>
      <c r="G26" s="74"/>
      <c r="H26" s="74"/>
      <c r="I26" s="74"/>
      <c r="J26" s="75"/>
      <c r="K26" s="75"/>
    </row>
    <row r="27" spans="1:11" x14ac:dyDescent="0.3">
      <c r="A27" s="83"/>
      <c r="B27" s="1" t="s">
        <v>40</v>
      </c>
      <c r="C27" s="4">
        <f>'Budget Economico Annuale'!C27</f>
        <v>4020350</v>
      </c>
      <c r="D27" s="4">
        <v>2505925</v>
      </c>
      <c r="E27" s="117">
        <v>337150</v>
      </c>
    </row>
    <row r="28" spans="1:11" x14ac:dyDescent="0.3">
      <c r="A28" s="83"/>
      <c r="B28" s="1" t="s">
        <v>41</v>
      </c>
      <c r="C28" s="4">
        <f>'Budget Economico Annuale'!C28</f>
        <v>1821330</v>
      </c>
      <c r="D28" s="4">
        <v>1837680</v>
      </c>
      <c r="E28" s="117">
        <v>1837680</v>
      </c>
      <c r="G28" s="74"/>
      <c r="H28" s="74"/>
    </row>
    <row r="29" spans="1:11" x14ac:dyDescent="0.3">
      <c r="A29" s="83"/>
      <c r="B29" s="1" t="s">
        <v>42</v>
      </c>
      <c r="C29" s="4">
        <f>'Budget Economico Annuale'!C29</f>
        <v>712000</v>
      </c>
      <c r="D29" s="4">
        <v>720000</v>
      </c>
      <c r="E29" s="117">
        <v>730000</v>
      </c>
      <c r="G29" s="74"/>
      <c r="H29" s="74"/>
    </row>
    <row r="30" spans="1:11" x14ac:dyDescent="0.3">
      <c r="A30" s="83"/>
      <c r="B30" s="1" t="s">
        <v>43</v>
      </c>
      <c r="C30" s="4">
        <f>'Budget Economico Annuale'!C30</f>
        <v>1111710</v>
      </c>
      <c r="D30" s="4">
        <v>988069</v>
      </c>
      <c r="E30" s="117">
        <v>1018484</v>
      </c>
    </row>
    <row r="31" spans="1:11" x14ac:dyDescent="0.3">
      <c r="A31" s="118"/>
      <c r="B31" s="64" t="s">
        <v>44</v>
      </c>
      <c r="C31" s="65">
        <f>'Budget Economico Annuale'!C31</f>
        <v>84316845</v>
      </c>
      <c r="D31" s="65">
        <v>84343000</v>
      </c>
      <c r="E31" s="119">
        <v>85343500</v>
      </c>
      <c r="G31" s="74"/>
      <c r="H31" s="74"/>
    </row>
    <row r="32" spans="1:11" x14ac:dyDescent="0.3">
      <c r="A32" s="81" t="s">
        <v>11</v>
      </c>
      <c r="B32" s="2"/>
      <c r="C32" s="66">
        <f>C33+C34+C35+C36+C37+C38+C39+C40+C41+C42+C43+C44</f>
        <v>278260619.77999997</v>
      </c>
      <c r="D32" s="66">
        <f>D33+D34+D35+D36+D37+D38+D39+D40+D41+D42+D43+D44</f>
        <v>264170785.35999995</v>
      </c>
      <c r="E32" s="120">
        <f>E33+E34+E35+E36+E37+E38+E39+E40+E41+E42+E43+E44</f>
        <v>266309640.69</v>
      </c>
      <c r="F32" s="26"/>
    </row>
    <row r="33" spans="1:8" x14ac:dyDescent="0.3">
      <c r="A33" s="115"/>
      <c r="B33" s="33" t="s">
        <v>45</v>
      </c>
      <c r="C33" s="63">
        <f>'Budget Economico Annuale'!C33</f>
        <v>116141777.18000001</v>
      </c>
      <c r="D33" s="63">
        <v>107358799.52</v>
      </c>
      <c r="E33" s="116">
        <v>107381684.52000001</v>
      </c>
      <c r="F33" s="26"/>
      <c r="G33" s="26"/>
      <c r="H33" s="74"/>
    </row>
    <row r="34" spans="1:8" x14ac:dyDescent="0.3">
      <c r="A34" s="83"/>
      <c r="B34" s="1" t="s">
        <v>14</v>
      </c>
      <c r="C34" s="4">
        <f>'Budget Economico Annuale'!C34</f>
        <v>30287773</v>
      </c>
      <c r="D34" s="4">
        <v>30527773</v>
      </c>
      <c r="E34" s="117">
        <v>31422650</v>
      </c>
    </row>
    <row r="35" spans="1:8" x14ac:dyDescent="0.3">
      <c r="A35" s="83"/>
      <c r="B35" s="1" t="s">
        <v>46</v>
      </c>
      <c r="C35" s="4">
        <f>'Budget Economico Annuale'!C35</f>
        <v>637831.19999999995</v>
      </c>
      <c r="D35" s="4">
        <v>637831.19999999995</v>
      </c>
      <c r="E35" s="117">
        <v>637831.19999999995</v>
      </c>
    </row>
    <row r="36" spans="1:8" x14ac:dyDescent="0.3">
      <c r="A36" s="83"/>
      <c r="B36" s="1" t="s">
        <v>15</v>
      </c>
      <c r="C36" s="4">
        <f>'Budget Economico Annuale'!C36</f>
        <v>0</v>
      </c>
      <c r="D36" s="4">
        <v>0</v>
      </c>
      <c r="E36" s="117">
        <v>0</v>
      </c>
    </row>
    <row r="37" spans="1:8" x14ac:dyDescent="0.3">
      <c r="A37" s="83"/>
      <c r="B37" s="1" t="s">
        <v>47</v>
      </c>
      <c r="C37" s="4">
        <f>'Budget Economico Annuale'!C37</f>
        <v>7192440.9699999997</v>
      </c>
      <c r="D37" s="4">
        <v>7457666.9800000004</v>
      </c>
      <c r="E37" s="117">
        <v>7275310.9800000004</v>
      </c>
      <c r="F37" s="26"/>
    </row>
    <row r="38" spans="1:8" x14ac:dyDescent="0.3">
      <c r="A38" s="83"/>
      <c r="B38" s="1" t="s">
        <v>48</v>
      </c>
      <c r="C38" s="4">
        <f>'Budget Economico Annuale'!C38</f>
        <v>0</v>
      </c>
      <c r="D38" s="4">
        <v>0</v>
      </c>
      <c r="E38" s="117">
        <v>0</v>
      </c>
      <c r="F38" s="26"/>
    </row>
    <row r="39" spans="1:8" x14ac:dyDescent="0.3">
      <c r="A39" s="83"/>
      <c r="B39" s="1" t="s">
        <v>16</v>
      </c>
      <c r="C39" s="4">
        <f>'Budget Economico Annuale'!C39</f>
        <v>7209008.9000000004</v>
      </c>
      <c r="D39" s="4">
        <v>7301298.1299999999</v>
      </c>
      <c r="E39" s="117">
        <v>7642347.7599999998</v>
      </c>
      <c r="F39" s="26"/>
    </row>
    <row r="40" spans="1:8" x14ac:dyDescent="0.3">
      <c r="A40" s="83"/>
      <c r="B40" s="1" t="s">
        <v>17</v>
      </c>
      <c r="C40" s="4">
        <f>'Budget Economico Annuale'!C40</f>
        <v>73077713.25</v>
      </c>
      <c r="D40" s="4">
        <v>73940559.280000001</v>
      </c>
      <c r="E40" s="117">
        <v>75010207.340000004</v>
      </c>
      <c r="F40" s="26"/>
      <c r="G40" s="26"/>
    </row>
    <row r="41" spans="1:8" x14ac:dyDescent="0.3">
      <c r="A41" s="83"/>
      <c r="B41" s="1" t="s">
        <v>18</v>
      </c>
      <c r="C41" s="4">
        <f>'Budget Economico Annuale'!C41</f>
        <v>1499660.92</v>
      </c>
      <c r="D41" s="4">
        <v>1462810.92</v>
      </c>
      <c r="E41" s="117">
        <v>1464111.12</v>
      </c>
      <c r="F41" s="26"/>
    </row>
    <row r="42" spans="1:8" x14ac:dyDescent="0.3">
      <c r="A42" s="83"/>
      <c r="B42" s="1" t="s">
        <v>19</v>
      </c>
      <c r="C42" s="4">
        <f>'Budget Economico Annuale'!C42</f>
        <v>0</v>
      </c>
      <c r="D42" s="4">
        <v>0</v>
      </c>
      <c r="E42" s="117">
        <v>0</v>
      </c>
      <c r="F42" s="26"/>
    </row>
    <row r="43" spans="1:8" x14ac:dyDescent="0.3">
      <c r="A43" s="83"/>
      <c r="B43" s="1" t="s">
        <v>49</v>
      </c>
      <c r="C43" s="4">
        <f>'Budget Economico Annuale'!C43</f>
        <v>17122103.989999998</v>
      </c>
      <c r="D43" s="4">
        <v>12350724.619999999</v>
      </c>
      <c r="E43" s="117">
        <v>12452275.6</v>
      </c>
      <c r="F43" s="26"/>
    </row>
    <row r="44" spans="1:8" x14ac:dyDescent="0.3">
      <c r="A44" s="118"/>
      <c r="B44" s="64" t="s">
        <v>20</v>
      </c>
      <c r="C44" s="65">
        <f>'Budget Economico Annuale'!C44</f>
        <v>25092310.370000001</v>
      </c>
      <c r="D44" s="65">
        <v>23133321.710000001</v>
      </c>
      <c r="E44" s="119">
        <v>23023222.170000002</v>
      </c>
      <c r="F44" s="26"/>
    </row>
    <row r="45" spans="1:8" x14ac:dyDescent="0.3">
      <c r="A45" s="81" t="s">
        <v>23</v>
      </c>
      <c r="B45" s="2"/>
      <c r="C45" s="66">
        <f>C46+C47+C48+C49</f>
        <v>7204109</v>
      </c>
      <c r="D45" s="66">
        <f>D46+D47+D48+D49</f>
        <v>8343360.25</v>
      </c>
      <c r="E45" s="120">
        <f>E46+E47+E48+E49</f>
        <v>9778428.8000000007</v>
      </c>
      <c r="F45" s="26"/>
    </row>
    <row r="46" spans="1:8" x14ac:dyDescent="0.3">
      <c r="A46" s="115"/>
      <c r="B46" s="33" t="s">
        <v>21</v>
      </c>
      <c r="C46" s="63">
        <f>'Budget Economico Annuale'!C46</f>
        <v>378365</v>
      </c>
      <c r="D46" s="63">
        <v>411165</v>
      </c>
      <c r="E46" s="116">
        <v>443965</v>
      </c>
      <c r="F46" s="26"/>
    </row>
    <row r="47" spans="1:8" x14ac:dyDescent="0.3">
      <c r="A47" s="83"/>
      <c r="B47" s="1" t="s">
        <v>22</v>
      </c>
      <c r="C47" s="4">
        <f>'Budget Economico Annuale'!C47</f>
        <v>6825744</v>
      </c>
      <c r="D47" s="4">
        <v>7932195.25</v>
      </c>
      <c r="E47" s="117">
        <v>9334463.8000000007</v>
      </c>
      <c r="F47" s="26"/>
    </row>
    <row r="48" spans="1:8" x14ac:dyDescent="0.3">
      <c r="A48" s="83"/>
      <c r="B48" s="1" t="s">
        <v>24</v>
      </c>
      <c r="C48" s="4">
        <f>'Budget Economico Annuale'!C48</f>
        <v>0</v>
      </c>
      <c r="D48" s="4">
        <v>0</v>
      </c>
      <c r="E48" s="117">
        <v>0</v>
      </c>
    </row>
    <row r="49" spans="1:5" x14ac:dyDescent="0.3">
      <c r="A49" s="118"/>
      <c r="B49" s="64" t="s">
        <v>50</v>
      </c>
      <c r="C49" s="65">
        <f>'Budget Economico Annuale'!C49</f>
        <v>0</v>
      </c>
      <c r="D49" s="65">
        <v>0</v>
      </c>
      <c r="E49" s="119">
        <v>0</v>
      </c>
    </row>
    <row r="50" spans="1:5" x14ac:dyDescent="0.3">
      <c r="A50" s="81" t="s">
        <v>12</v>
      </c>
      <c r="B50" s="2"/>
      <c r="C50" s="15">
        <f>'Budget Economico Annuale'!C50</f>
        <v>0</v>
      </c>
      <c r="D50" s="15">
        <v>0</v>
      </c>
      <c r="E50" s="121">
        <v>0</v>
      </c>
    </row>
    <row r="51" spans="1:5" x14ac:dyDescent="0.3">
      <c r="A51" s="85" t="s">
        <v>26</v>
      </c>
      <c r="B51" s="5"/>
      <c r="C51" s="6">
        <f>'Budget Economico Annuale'!C51</f>
        <v>2179118</v>
      </c>
      <c r="D51" s="6">
        <v>2179118</v>
      </c>
      <c r="E51" s="114">
        <v>2179118</v>
      </c>
    </row>
    <row r="52" spans="1:5" x14ac:dyDescent="0.3">
      <c r="A52" s="87"/>
      <c r="B52" s="7"/>
      <c r="C52" s="67"/>
      <c r="D52" s="67"/>
      <c r="E52" s="88"/>
    </row>
    <row r="53" spans="1:5" x14ac:dyDescent="0.3">
      <c r="A53" s="89" t="s">
        <v>51</v>
      </c>
      <c r="B53" s="9"/>
      <c r="C53" s="70">
        <f>C24+C32+C45+C50+C51</f>
        <v>609355946.37</v>
      </c>
      <c r="D53" s="70">
        <f>D24+D32+D45+D50+D51</f>
        <v>595873598.66999996</v>
      </c>
      <c r="E53" s="91">
        <f>E24+E32+E45+E50+E51</f>
        <v>597009117.54999995</v>
      </c>
    </row>
    <row r="54" spans="1:5" x14ac:dyDescent="0.3">
      <c r="A54" s="96"/>
      <c r="B54" s="9"/>
      <c r="C54" s="70"/>
      <c r="D54" s="70"/>
      <c r="E54" s="91"/>
    </row>
    <row r="55" spans="1:5" x14ac:dyDescent="0.3">
      <c r="A55" s="87"/>
      <c r="B55" s="7"/>
      <c r="C55" s="67"/>
      <c r="D55" s="67"/>
      <c r="E55" s="88"/>
    </row>
    <row r="56" spans="1:5" x14ac:dyDescent="0.3">
      <c r="A56" s="97" t="s">
        <v>52</v>
      </c>
      <c r="B56" s="9"/>
      <c r="C56" s="70">
        <f>C21-C53</f>
        <v>-8422072.6799999475</v>
      </c>
      <c r="D56" s="70">
        <f>D21-D53</f>
        <v>-11708786.249999881</v>
      </c>
      <c r="E56" s="91">
        <f>E21-E53</f>
        <v>-19126401.129999876</v>
      </c>
    </row>
    <row r="57" spans="1:5" x14ac:dyDescent="0.3">
      <c r="A57" s="98"/>
      <c r="B57" s="16"/>
      <c r="C57" s="69"/>
      <c r="D57" s="69"/>
      <c r="E57" s="99"/>
    </row>
    <row r="58" spans="1:5" x14ac:dyDescent="0.3">
      <c r="A58" s="100" t="s">
        <v>53</v>
      </c>
      <c r="B58" s="18"/>
      <c r="C58" s="71">
        <f>+C59+C60+C61</f>
        <v>-77396.08</v>
      </c>
      <c r="D58" s="71">
        <f>+D59+D60+D61</f>
        <v>-77396.08</v>
      </c>
      <c r="E58" s="124">
        <f>+E59+E60+E61</f>
        <v>-77396.08</v>
      </c>
    </row>
    <row r="59" spans="1:5" x14ac:dyDescent="0.3">
      <c r="A59" s="115"/>
      <c r="B59" s="33" t="s">
        <v>54</v>
      </c>
      <c r="C59" s="63">
        <f>'Budget Economico Annuale'!C59</f>
        <v>0</v>
      </c>
      <c r="D59" s="63">
        <v>0</v>
      </c>
      <c r="E59" s="116">
        <v>0</v>
      </c>
    </row>
    <row r="60" spans="1:5" x14ac:dyDescent="0.3">
      <c r="A60" s="83"/>
      <c r="B60" s="1" t="s">
        <v>55</v>
      </c>
      <c r="C60" s="4">
        <f>'Budget Economico Annuale'!C60</f>
        <v>-77396.08</v>
      </c>
      <c r="D60" s="4">
        <v>-77396.08</v>
      </c>
      <c r="E60" s="117">
        <v>-77396.08</v>
      </c>
    </row>
    <row r="61" spans="1:5" x14ac:dyDescent="0.3">
      <c r="A61" s="118"/>
      <c r="B61" s="64" t="s">
        <v>56</v>
      </c>
      <c r="C61" s="65">
        <f>'Budget Economico Annuale'!C61</f>
        <v>0</v>
      </c>
      <c r="D61" s="65">
        <v>0</v>
      </c>
      <c r="E61" s="119">
        <v>0</v>
      </c>
    </row>
    <row r="62" spans="1:5" x14ac:dyDescent="0.3">
      <c r="A62" s="92" t="s">
        <v>57</v>
      </c>
      <c r="B62" s="20"/>
      <c r="C62" s="71">
        <f>C63+C64</f>
        <v>0</v>
      </c>
      <c r="D62" s="71">
        <f>SUM(D63:D64)</f>
        <v>0</v>
      </c>
      <c r="E62" s="124">
        <f>SUM(E63:E64)</f>
        <v>0</v>
      </c>
    </row>
    <row r="63" spans="1:5" x14ac:dyDescent="0.3">
      <c r="A63" s="115"/>
      <c r="B63" s="33" t="s">
        <v>58</v>
      </c>
      <c r="C63" s="63">
        <f>'Budget Economico Annuale'!C63</f>
        <v>0</v>
      </c>
      <c r="D63" s="63">
        <v>0</v>
      </c>
      <c r="E63" s="116">
        <v>0</v>
      </c>
    </row>
    <row r="64" spans="1:5" x14ac:dyDescent="0.3">
      <c r="A64" s="118"/>
      <c r="B64" s="64" t="s">
        <v>59</v>
      </c>
      <c r="C64" s="65">
        <f>'Budget Economico Annuale'!C64</f>
        <v>0</v>
      </c>
      <c r="D64" s="65">
        <v>0</v>
      </c>
      <c r="E64" s="119">
        <v>0</v>
      </c>
    </row>
    <row r="65" spans="1:6" x14ac:dyDescent="0.3">
      <c r="A65" s="92" t="s">
        <v>60</v>
      </c>
      <c r="B65" s="20"/>
      <c r="C65" s="71">
        <f>C66+C67</f>
        <v>0</v>
      </c>
      <c r="D65" s="71">
        <f>D66+D67</f>
        <v>0</v>
      </c>
      <c r="E65" s="124">
        <f>E66+E67</f>
        <v>0</v>
      </c>
    </row>
    <row r="66" spans="1:6" x14ac:dyDescent="0.3">
      <c r="A66" s="115"/>
      <c r="B66" s="33" t="s">
        <v>61</v>
      </c>
      <c r="C66" s="63">
        <f>'Budget Economico Annuale'!C66</f>
        <v>0</v>
      </c>
      <c r="D66" s="63">
        <v>0</v>
      </c>
      <c r="E66" s="116">
        <v>0</v>
      </c>
    </row>
    <row r="67" spans="1:6" x14ac:dyDescent="0.3">
      <c r="A67" s="118"/>
      <c r="B67" s="64" t="s">
        <v>62</v>
      </c>
      <c r="C67" s="65">
        <f>'Budget Economico Annuale'!C67</f>
        <v>0</v>
      </c>
      <c r="D67" s="65">
        <v>0</v>
      </c>
      <c r="E67" s="119">
        <v>0</v>
      </c>
    </row>
    <row r="68" spans="1:6" x14ac:dyDescent="0.3">
      <c r="A68" s="125" t="s">
        <v>63</v>
      </c>
      <c r="B68" s="22"/>
      <c r="C68" s="71">
        <f>'Budget Economico Annuale'!C68</f>
        <v>21128694.609999999</v>
      </c>
      <c r="D68" s="71">
        <f>1075677.96+20850000</f>
        <v>21925677.960000001</v>
      </c>
      <c r="E68" s="124">
        <f>739904.96+20850000</f>
        <v>21589904.960000001</v>
      </c>
    </row>
    <row r="69" spans="1:6" x14ac:dyDescent="0.3">
      <c r="A69" s="103"/>
      <c r="B69" s="22"/>
      <c r="C69" s="23"/>
      <c r="D69" s="23"/>
      <c r="E69" s="126"/>
    </row>
    <row r="70" spans="1:6" x14ac:dyDescent="0.3">
      <c r="A70" s="105" t="s">
        <v>64</v>
      </c>
      <c r="B70" s="24"/>
      <c r="C70" s="25">
        <f>C56+C58-C62+C65-C68</f>
        <v>-29628163.369999945</v>
      </c>
      <c r="D70" s="25">
        <f>D56+D58-D62+D65-D68</f>
        <v>-33711860.28999988</v>
      </c>
      <c r="E70" s="127">
        <f>E56+E58-E62+E65-E68</f>
        <v>-40793702.169999875</v>
      </c>
    </row>
    <row r="71" spans="1:6" x14ac:dyDescent="0.3">
      <c r="A71" s="107"/>
      <c r="B71" s="18"/>
      <c r="C71" s="28"/>
      <c r="D71" s="28"/>
      <c r="E71" s="128"/>
    </row>
    <row r="72" spans="1:6" x14ac:dyDescent="0.3">
      <c r="A72" s="130" t="s">
        <v>93</v>
      </c>
      <c r="B72" s="18"/>
      <c r="C72" s="28">
        <v>0</v>
      </c>
      <c r="D72" s="28">
        <v>0</v>
      </c>
      <c r="E72" s="128">
        <v>0</v>
      </c>
    </row>
    <row r="73" spans="1:6" x14ac:dyDescent="0.3">
      <c r="A73" s="92" t="s">
        <v>92</v>
      </c>
      <c r="B73" s="27"/>
      <c r="C73" s="30">
        <f>'Budget Economico Annuale'!C73</f>
        <v>29628163.370000001</v>
      </c>
      <c r="D73" s="30">
        <v>33711860.289999999</v>
      </c>
      <c r="E73" s="93">
        <v>40793702.170000002</v>
      </c>
    </row>
    <row r="74" spans="1:6" ht="14.4" thickBot="1" x14ac:dyDescent="0.35">
      <c r="A74" s="109" t="s">
        <v>65</v>
      </c>
      <c r="B74" s="110"/>
      <c r="C74" s="111">
        <f>C70+C73-C72</f>
        <v>5.5879354476928711E-8</v>
      </c>
      <c r="D74" s="111">
        <v>0</v>
      </c>
      <c r="E74" s="129">
        <v>0</v>
      </c>
    </row>
    <row r="80" spans="1:6" x14ac:dyDescent="0.3">
      <c r="F80" s="31"/>
    </row>
    <row r="81" spans="6:6" x14ac:dyDescent="0.3">
      <c r="F81" s="31"/>
    </row>
    <row r="82" spans="6:6" x14ac:dyDescent="0.3">
      <c r="F82" s="31"/>
    </row>
    <row r="83" spans="6:6" x14ac:dyDescent="0.3">
      <c r="F83" s="31"/>
    </row>
    <row r="84" spans="6:6" x14ac:dyDescent="0.3">
      <c r="F84" s="31"/>
    </row>
    <row r="85" spans="6:6" x14ac:dyDescent="0.3">
      <c r="F85" s="31"/>
    </row>
    <row r="86" spans="6:6" x14ac:dyDescent="0.3">
      <c r="F86" s="31"/>
    </row>
    <row r="87" spans="6:6" x14ac:dyDescent="0.3">
      <c r="F87" s="31"/>
    </row>
    <row r="99" spans="6:6" x14ac:dyDescent="0.3">
      <c r="F99" s="26"/>
    </row>
  </sheetData>
  <printOptions gridLines="1"/>
  <pageMargins left="0.7" right="0.7" top="0.75" bottom="0.75" header="0.3" footer="0.3"/>
  <pageSetup paperSize="8" scale="94" orientation="portrait" r:id="rId1"/>
  <rowBreaks count="1" manualBreakCount="1">
    <brk id="74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showGridLines="0" workbookViewId="0">
      <selection activeCell="A2" sqref="A2:E25"/>
    </sheetView>
  </sheetViews>
  <sheetFormatPr defaultColWidth="9.109375" defaultRowHeight="13.2" x14ac:dyDescent="0.25"/>
  <cols>
    <col min="1" max="1" width="70.5546875" style="35" customWidth="1"/>
    <col min="2" max="8" width="20.5546875" style="35" customWidth="1"/>
    <col min="9" max="16384" width="9.109375" style="35"/>
  </cols>
  <sheetData>
    <row r="1" spans="1:8" ht="13.8" x14ac:dyDescent="0.3">
      <c r="A1" s="32"/>
      <c r="B1" s="33"/>
      <c r="C1" s="33"/>
      <c r="D1" s="33"/>
      <c r="E1" s="34"/>
    </row>
    <row r="2" spans="1:8" ht="15.6" x14ac:dyDescent="0.3">
      <c r="A2" s="133" t="s">
        <v>90</v>
      </c>
      <c r="B2" s="133"/>
      <c r="C2" s="133" t="s">
        <v>91</v>
      </c>
      <c r="D2" s="133"/>
      <c r="E2" s="133"/>
      <c r="F2" s="133" t="s">
        <v>91</v>
      </c>
      <c r="G2" s="133"/>
      <c r="H2" s="133"/>
    </row>
    <row r="3" spans="1:8" ht="63.75" customHeight="1" x14ac:dyDescent="0.25">
      <c r="A3" s="131" t="s">
        <v>66</v>
      </c>
      <c r="B3" s="131" t="s">
        <v>67</v>
      </c>
      <c r="C3" s="60" t="s">
        <v>68</v>
      </c>
      <c r="D3" s="60" t="s">
        <v>69</v>
      </c>
      <c r="E3" s="60" t="s">
        <v>70</v>
      </c>
      <c r="F3" s="60" t="s">
        <v>71</v>
      </c>
      <c r="G3" s="60" t="s">
        <v>72</v>
      </c>
      <c r="H3" s="61" t="s">
        <v>73</v>
      </c>
    </row>
    <row r="4" spans="1:8" ht="15.6" x14ac:dyDescent="0.3">
      <c r="A4" s="132"/>
      <c r="B4" s="132"/>
      <c r="C4" s="62" t="s">
        <v>13</v>
      </c>
      <c r="D4" s="62" t="s">
        <v>13</v>
      </c>
      <c r="E4" s="62" t="s">
        <v>13</v>
      </c>
      <c r="F4" s="62" t="s">
        <v>13</v>
      </c>
      <c r="G4" s="62" t="s">
        <v>13</v>
      </c>
      <c r="H4" s="62" t="s">
        <v>13</v>
      </c>
    </row>
    <row r="5" spans="1:8" ht="15.6" x14ac:dyDescent="0.3">
      <c r="A5" s="43"/>
      <c r="B5" s="41"/>
      <c r="C5" s="41"/>
      <c r="D5" s="41"/>
      <c r="E5" s="44"/>
      <c r="F5" s="42"/>
      <c r="G5" s="42"/>
      <c r="H5" s="42"/>
    </row>
    <row r="6" spans="1:8" ht="15.6" x14ac:dyDescent="0.3">
      <c r="A6" s="56" t="s">
        <v>74</v>
      </c>
      <c r="B6" s="57">
        <f>SUM(B7:B11)</f>
        <v>164000</v>
      </c>
      <c r="C6" s="57">
        <f t="shared" ref="C6:H6" si="0">SUM(C7:C11)</f>
        <v>0</v>
      </c>
      <c r="D6" s="57">
        <f t="shared" si="0"/>
        <v>0</v>
      </c>
      <c r="E6" s="57">
        <f t="shared" si="0"/>
        <v>164000</v>
      </c>
      <c r="F6" s="57">
        <f t="shared" si="0"/>
        <v>0</v>
      </c>
      <c r="G6" s="57">
        <f t="shared" si="0"/>
        <v>0</v>
      </c>
      <c r="H6" s="57">
        <f t="shared" si="0"/>
        <v>164000</v>
      </c>
    </row>
    <row r="7" spans="1:8" ht="15.6" x14ac:dyDescent="0.3">
      <c r="A7" s="55" t="s">
        <v>75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</row>
    <row r="8" spans="1:8" ht="15.6" x14ac:dyDescent="0.3">
      <c r="A8" s="36" t="s">
        <v>76</v>
      </c>
      <c r="B8" s="37">
        <v>164000</v>
      </c>
      <c r="C8" s="37">
        <v>0</v>
      </c>
      <c r="D8" s="37">
        <v>0</v>
      </c>
      <c r="E8" s="37">
        <v>164000</v>
      </c>
      <c r="F8" s="37">
        <v>0</v>
      </c>
      <c r="G8" s="37">
        <v>0</v>
      </c>
      <c r="H8" s="37">
        <f>E8-F8-G8</f>
        <v>164000</v>
      </c>
    </row>
    <row r="9" spans="1:8" ht="15.6" x14ac:dyDescent="0.3">
      <c r="A9" s="36" t="s">
        <v>77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f>E9-F9-G9</f>
        <v>0</v>
      </c>
    </row>
    <row r="10" spans="1:8" ht="15.6" x14ac:dyDescent="0.3">
      <c r="A10" s="36" t="s">
        <v>94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f>E10-F10-G10</f>
        <v>0</v>
      </c>
    </row>
    <row r="11" spans="1:8" ht="15.6" x14ac:dyDescent="0.3">
      <c r="A11" s="36" t="s">
        <v>79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f>E11-F11-G11</f>
        <v>0</v>
      </c>
    </row>
    <row r="12" spans="1:8" ht="15.6" x14ac:dyDescent="0.3">
      <c r="A12" s="43"/>
      <c r="B12" s="41"/>
      <c r="C12" s="41"/>
      <c r="D12" s="41"/>
      <c r="E12" s="44"/>
      <c r="F12" s="42"/>
      <c r="G12" s="42"/>
      <c r="H12" s="42"/>
    </row>
    <row r="13" spans="1:8" ht="15.6" x14ac:dyDescent="0.3">
      <c r="A13" s="56" t="s">
        <v>80</v>
      </c>
      <c r="B13" s="57">
        <f>SUM(B14:B20)</f>
        <v>7024395.5700000003</v>
      </c>
      <c r="C13" s="57">
        <f t="shared" ref="C13:H13" si="1">SUM(C14:C20)</f>
        <v>0</v>
      </c>
      <c r="D13" s="57">
        <f t="shared" si="1"/>
        <v>0</v>
      </c>
      <c r="E13" s="57">
        <f t="shared" si="1"/>
        <v>7024395.5700000003</v>
      </c>
      <c r="F13" s="57">
        <f t="shared" si="1"/>
        <v>0</v>
      </c>
      <c r="G13" s="57">
        <f t="shared" si="1"/>
        <v>0</v>
      </c>
      <c r="H13" s="57">
        <f t="shared" si="1"/>
        <v>7024395.5700000003</v>
      </c>
    </row>
    <row r="14" spans="1:8" ht="15.6" x14ac:dyDescent="0.3">
      <c r="A14" s="55" t="s">
        <v>81</v>
      </c>
      <c r="B14" s="39">
        <v>0</v>
      </c>
      <c r="C14" s="39">
        <v>0</v>
      </c>
      <c r="D14" s="39">
        <v>0</v>
      </c>
      <c r="E14" s="39">
        <v>0</v>
      </c>
      <c r="F14" s="40">
        <v>0</v>
      </c>
      <c r="G14" s="40">
        <v>0</v>
      </c>
      <c r="H14" s="40">
        <f>E14-F14-G14</f>
        <v>0</v>
      </c>
    </row>
    <row r="15" spans="1:8" ht="15.6" x14ac:dyDescent="0.3">
      <c r="A15" s="36" t="s">
        <v>82</v>
      </c>
      <c r="B15" s="39">
        <v>3022707.69</v>
      </c>
      <c r="C15" s="39">
        <v>0</v>
      </c>
      <c r="D15" s="39">
        <v>0</v>
      </c>
      <c r="E15" s="39">
        <v>3022707.69</v>
      </c>
      <c r="F15" s="40">
        <v>0</v>
      </c>
      <c r="G15" s="40">
        <v>0</v>
      </c>
      <c r="H15" s="40">
        <f t="shared" ref="H15:H20" si="2">E15-F15-G15</f>
        <v>3022707.69</v>
      </c>
    </row>
    <row r="16" spans="1:8" ht="15.6" x14ac:dyDescent="0.3">
      <c r="A16" s="36" t="s">
        <v>83</v>
      </c>
      <c r="B16" s="39">
        <v>358650</v>
      </c>
      <c r="C16" s="39">
        <v>0</v>
      </c>
      <c r="D16" s="39">
        <v>0</v>
      </c>
      <c r="E16" s="39">
        <v>358650</v>
      </c>
      <c r="F16" s="40">
        <v>0</v>
      </c>
      <c r="G16" s="40">
        <v>0</v>
      </c>
      <c r="H16" s="40">
        <f t="shared" si="2"/>
        <v>358650</v>
      </c>
    </row>
    <row r="17" spans="1:8" ht="15.6" x14ac:dyDescent="0.3">
      <c r="A17" s="36" t="s">
        <v>84</v>
      </c>
      <c r="B17" s="39">
        <v>1297182.68</v>
      </c>
      <c r="C17" s="39">
        <v>0</v>
      </c>
      <c r="D17" s="39">
        <v>0</v>
      </c>
      <c r="E17" s="39">
        <v>1297182.68</v>
      </c>
      <c r="F17" s="40">
        <v>0</v>
      </c>
      <c r="G17" s="40">
        <v>0</v>
      </c>
      <c r="H17" s="40">
        <f t="shared" si="2"/>
        <v>1297182.68</v>
      </c>
    </row>
    <row r="18" spans="1:8" ht="15.6" x14ac:dyDescent="0.3">
      <c r="A18" s="36" t="s">
        <v>85</v>
      </c>
      <c r="B18" s="39">
        <v>624855.19999999995</v>
      </c>
      <c r="C18" s="39">
        <v>0</v>
      </c>
      <c r="D18" s="39">
        <v>0</v>
      </c>
      <c r="E18" s="39">
        <v>624855.19999999995</v>
      </c>
      <c r="F18" s="40">
        <v>0</v>
      </c>
      <c r="G18" s="40">
        <v>0</v>
      </c>
      <c r="H18" s="40">
        <f t="shared" si="2"/>
        <v>624855.19999999995</v>
      </c>
    </row>
    <row r="19" spans="1:8" ht="15.6" x14ac:dyDescent="0.3">
      <c r="A19" s="36" t="s">
        <v>86</v>
      </c>
      <c r="B19" s="39">
        <v>1720000</v>
      </c>
      <c r="C19" s="39">
        <v>0</v>
      </c>
      <c r="D19" s="39">
        <v>0</v>
      </c>
      <c r="E19" s="39">
        <v>1720000</v>
      </c>
      <c r="F19" s="40">
        <v>0</v>
      </c>
      <c r="G19" s="40">
        <v>0</v>
      </c>
      <c r="H19" s="40">
        <f t="shared" si="2"/>
        <v>1720000</v>
      </c>
    </row>
    <row r="20" spans="1:8" ht="15.6" x14ac:dyDescent="0.3">
      <c r="A20" s="36" t="s">
        <v>87</v>
      </c>
      <c r="B20" s="39">
        <v>1000</v>
      </c>
      <c r="C20" s="39">
        <v>0</v>
      </c>
      <c r="D20" s="39">
        <v>0</v>
      </c>
      <c r="E20" s="39">
        <v>1000</v>
      </c>
      <c r="F20" s="40">
        <v>0</v>
      </c>
      <c r="G20" s="40">
        <v>0</v>
      </c>
      <c r="H20" s="40">
        <f t="shared" si="2"/>
        <v>1000</v>
      </c>
    </row>
    <row r="21" spans="1:8" ht="15.6" x14ac:dyDescent="0.3">
      <c r="A21" s="43"/>
      <c r="B21" s="41"/>
      <c r="C21" s="41"/>
      <c r="D21" s="41"/>
      <c r="E21" s="44"/>
      <c r="F21" s="42"/>
      <c r="G21" s="42"/>
      <c r="H21" s="42"/>
    </row>
    <row r="22" spans="1:8" ht="15.6" x14ac:dyDescent="0.3">
      <c r="A22" s="56" t="s">
        <v>88</v>
      </c>
      <c r="B22" s="57">
        <v>0</v>
      </c>
      <c r="C22" s="57">
        <v>0</v>
      </c>
      <c r="D22" s="57">
        <v>0</v>
      </c>
      <c r="E22" s="58">
        <v>0</v>
      </c>
      <c r="F22" s="58">
        <v>0</v>
      </c>
      <c r="G22" s="58">
        <v>0</v>
      </c>
      <c r="H22" s="59">
        <f>E22-F22-G22</f>
        <v>0</v>
      </c>
    </row>
    <row r="23" spans="1:8" ht="15.6" x14ac:dyDescent="0.3">
      <c r="A23" s="45"/>
      <c r="B23" s="46"/>
      <c r="C23" s="46"/>
      <c r="D23" s="46"/>
      <c r="E23" s="47"/>
      <c r="F23" s="48"/>
      <c r="G23" s="48"/>
      <c r="H23" s="48"/>
    </row>
    <row r="24" spans="1:8" ht="15.6" x14ac:dyDescent="0.3">
      <c r="A24" s="49" t="s">
        <v>89</v>
      </c>
      <c r="B24" s="50">
        <f t="shared" ref="B24:H24" si="3">B6+B13+B22</f>
        <v>7188395.5700000003</v>
      </c>
      <c r="C24" s="50">
        <f t="shared" si="3"/>
        <v>0</v>
      </c>
      <c r="D24" s="50">
        <f t="shared" si="3"/>
        <v>0</v>
      </c>
      <c r="E24" s="50">
        <f t="shared" si="3"/>
        <v>7188395.5700000003</v>
      </c>
      <c r="F24" s="50">
        <f t="shared" si="3"/>
        <v>0</v>
      </c>
      <c r="G24" s="50">
        <f t="shared" si="3"/>
        <v>0</v>
      </c>
      <c r="H24" s="50">
        <f t="shared" si="3"/>
        <v>7188395.5700000003</v>
      </c>
    </row>
    <row r="25" spans="1:8" ht="15.6" x14ac:dyDescent="0.3">
      <c r="A25" s="51"/>
      <c r="B25" s="52"/>
      <c r="C25" s="52"/>
      <c r="D25" s="52"/>
      <c r="E25" s="53"/>
      <c r="F25" s="54"/>
      <c r="G25" s="54"/>
      <c r="H25" s="54"/>
    </row>
  </sheetData>
  <mergeCells count="5">
    <mergeCell ref="A2:B2"/>
    <mergeCell ref="C2:E2"/>
    <mergeCell ref="A3:A4"/>
    <mergeCell ref="B3:B4"/>
    <mergeCell ref="F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showGridLines="0" zoomScaleNormal="100" workbookViewId="0">
      <selection activeCell="D47" sqref="D47"/>
    </sheetView>
  </sheetViews>
  <sheetFormatPr defaultColWidth="9.109375" defaultRowHeight="13.8" x14ac:dyDescent="0.3"/>
  <cols>
    <col min="1" max="1" width="5.5546875" style="1" customWidth="1"/>
    <col min="2" max="2" width="70.5546875" style="1" customWidth="1"/>
    <col min="3" max="3" width="20.5546875" style="31" customWidth="1"/>
    <col min="4" max="4" width="20.5546875" style="1" customWidth="1"/>
    <col min="5" max="5" width="17.88671875" style="1" customWidth="1"/>
    <col min="6" max="6" width="18.5546875" style="1" customWidth="1"/>
    <col min="7" max="16384" width="9.109375" style="1"/>
  </cols>
  <sheetData>
    <row r="1" spans="1:5" x14ac:dyDescent="0.3">
      <c r="A1" s="77" t="s">
        <v>27</v>
      </c>
      <c r="B1" s="78"/>
      <c r="C1" s="79">
        <v>2025</v>
      </c>
      <c r="D1" s="79">
        <v>2024</v>
      </c>
      <c r="E1" s="80" t="s">
        <v>25</v>
      </c>
    </row>
    <row r="2" spans="1:5" x14ac:dyDescent="0.3">
      <c r="A2" s="81" t="s">
        <v>0</v>
      </c>
      <c r="B2" s="2"/>
      <c r="C2" s="3">
        <f>C3+C4+C5</f>
        <v>86650000</v>
      </c>
      <c r="D2" s="3">
        <f>D3+D4+D5</f>
        <v>91300000</v>
      </c>
      <c r="E2" s="82">
        <f t="shared" ref="E2:E7" si="0">C2-D2</f>
        <v>-4650000</v>
      </c>
    </row>
    <row r="3" spans="1:5" x14ac:dyDescent="0.3">
      <c r="A3" s="83"/>
      <c r="B3" s="1" t="s">
        <v>5</v>
      </c>
      <c r="C3" s="4">
        <v>86650000</v>
      </c>
      <c r="D3" s="4">
        <v>91300000</v>
      </c>
      <c r="E3" s="84">
        <f t="shared" si="0"/>
        <v>-4650000</v>
      </c>
    </row>
    <row r="4" spans="1:5" x14ac:dyDescent="0.3">
      <c r="A4" s="83"/>
      <c r="B4" s="1" t="s">
        <v>28</v>
      </c>
      <c r="C4" s="4">
        <v>0</v>
      </c>
      <c r="D4" s="4">
        <v>0</v>
      </c>
      <c r="E4" s="84">
        <f t="shared" si="0"/>
        <v>0</v>
      </c>
    </row>
    <row r="5" spans="1:5" x14ac:dyDescent="0.3">
      <c r="A5" s="83"/>
      <c r="B5" s="1" t="s">
        <v>29</v>
      </c>
      <c r="C5" s="4">
        <v>0</v>
      </c>
      <c r="D5" s="4">
        <v>0</v>
      </c>
      <c r="E5" s="84">
        <f t="shared" si="0"/>
        <v>0</v>
      </c>
    </row>
    <row r="6" spans="1:5" x14ac:dyDescent="0.3">
      <c r="A6" s="81" t="s">
        <v>1</v>
      </c>
      <c r="B6" s="2"/>
      <c r="C6" s="3">
        <f>C7+C8+C9+C10+C11+C12+C13</f>
        <v>479218143.37</v>
      </c>
      <c r="D6" s="3">
        <f>D7+D8+D9+D10+D11+D12+D13</f>
        <v>483641177.61000001</v>
      </c>
      <c r="E6" s="82">
        <f t="shared" si="0"/>
        <v>-4423034.2400000095</v>
      </c>
    </row>
    <row r="7" spans="1:5" x14ac:dyDescent="0.3">
      <c r="A7" s="83"/>
      <c r="B7" s="1" t="s">
        <v>30</v>
      </c>
      <c r="C7" s="4">
        <v>448258707</v>
      </c>
      <c r="D7" s="4">
        <v>453396287</v>
      </c>
      <c r="E7" s="84">
        <f t="shared" si="0"/>
        <v>-5137580</v>
      </c>
    </row>
    <row r="8" spans="1:5" x14ac:dyDescent="0.3">
      <c r="A8" s="83"/>
      <c r="B8" s="1" t="s">
        <v>31</v>
      </c>
      <c r="C8" s="4">
        <v>6693590</v>
      </c>
      <c r="D8" s="4">
        <v>7900000</v>
      </c>
      <c r="E8" s="84">
        <f t="shared" ref="E8:E13" si="1">C8-D8</f>
        <v>-1206410</v>
      </c>
    </row>
    <row r="9" spans="1:5" x14ac:dyDescent="0.3">
      <c r="A9" s="83"/>
      <c r="B9" s="1" t="s">
        <v>6</v>
      </c>
      <c r="C9" s="4">
        <v>0</v>
      </c>
      <c r="D9" s="4">
        <v>0</v>
      </c>
      <c r="E9" s="84">
        <f t="shared" si="1"/>
        <v>0</v>
      </c>
    </row>
    <row r="10" spans="1:5" x14ac:dyDescent="0.3">
      <c r="A10" s="83"/>
      <c r="B10" s="1" t="s">
        <v>32</v>
      </c>
      <c r="C10" s="4">
        <v>0</v>
      </c>
      <c r="D10" s="4">
        <v>0</v>
      </c>
      <c r="E10" s="84">
        <f t="shared" si="1"/>
        <v>0</v>
      </c>
    </row>
    <row r="11" spans="1:5" x14ac:dyDescent="0.3">
      <c r="A11" s="83"/>
      <c r="B11" s="1" t="s">
        <v>7</v>
      </c>
      <c r="C11" s="4">
        <v>0</v>
      </c>
      <c r="D11" s="4">
        <v>0</v>
      </c>
      <c r="E11" s="84">
        <f t="shared" si="1"/>
        <v>0</v>
      </c>
    </row>
    <row r="12" spans="1:5" x14ac:dyDescent="0.3">
      <c r="A12" s="83"/>
      <c r="B12" s="1" t="s">
        <v>8</v>
      </c>
      <c r="C12" s="4">
        <v>968728.48</v>
      </c>
      <c r="D12" s="4">
        <v>783969.48</v>
      </c>
      <c r="E12" s="84">
        <f t="shared" si="1"/>
        <v>184759</v>
      </c>
    </row>
    <row r="13" spans="1:5" x14ac:dyDescent="0.3">
      <c r="A13" s="83"/>
      <c r="B13" s="1" t="s">
        <v>9</v>
      </c>
      <c r="C13" s="4">
        <v>23297117.890000001</v>
      </c>
      <c r="D13" s="4">
        <v>21560921.129999999</v>
      </c>
      <c r="E13" s="84">
        <f t="shared" si="1"/>
        <v>1736196.7600000016</v>
      </c>
    </row>
    <row r="14" spans="1:5" x14ac:dyDescent="0.3">
      <c r="A14" s="81" t="s">
        <v>2</v>
      </c>
      <c r="B14" s="2"/>
      <c r="C14" s="3">
        <v>0</v>
      </c>
      <c r="D14" s="3">
        <v>0</v>
      </c>
      <c r="E14" s="82">
        <f t="shared" ref="E14:E19" si="2">C14-D14</f>
        <v>0</v>
      </c>
    </row>
    <row r="15" spans="1:5" x14ac:dyDescent="0.3">
      <c r="A15" s="81" t="s">
        <v>33</v>
      </c>
      <c r="B15" s="2"/>
      <c r="C15" s="3">
        <v>25851946.32</v>
      </c>
      <c r="D15" s="3">
        <v>18797483.289999999</v>
      </c>
      <c r="E15" s="82">
        <f t="shared" si="2"/>
        <v>7054463.0300000012</v>
      </c>
    </row>
    <row r="16" spans="1:5" x14ac:dyDescent="0.3">
      <c r="A16" s="81" t="s">
        <v>3</v>
      </c>
      <c r="B16" s="2"/>
      <c r="C16" s="3">
        <v>9213784</v>
      </c>
      <c r="D16" s="3">
        <v>9500704</v>
      </c>
      <c r="E16" s="82">
        <f t="shared" si="2"/>
        <v>-286920</v>
      </c>
    </row>
    <row r="17" spans="1:5" x14ac:dyDescent="0.3">
      <c r="A17" s="81"/>
      <c r="B17" s="2" t="s">
        <v>34</v>
      </c>
      <c r="C17" s="3">
        <v>0</v>
      </c>
      <c r="D17" s="3">
        <v>0</v>
      </c>
      <c r="E17" s="82">
        <f t="shared" si="2"/>
        <v>0</v>
      </c>
    </row>
    <row r="18" spans="1:5" x14ac:dyDescent="0.3">
      <c r="A18" s="81" t="s">
        <v>35</v>
      </c>
      <c r="B18" s="2"/>
      <c r="C18" s="3">
        <v>0</v>
      </c>
      <c r="D18" s="3">
        <v>0</v>
      </c>
      <c r="E18" s="82">
        <f t="shared" si="2"/>
        <v>0</v>
      </c>
    </row>
    <row r="19" spans="1:5" x14ac:dyDescent="0.3">
      <c r="A19" s="85" t="s">
        <v>4</v>
      </c>
      <c r="B19" s="5"/>
      <c r="C19" s="6">
        <v>0</v>
      </c>
      <c r="D19" s="6">
        <v>0</v>
      </c>
      <c r="E19" s="86">
        <f t="shared" si="2"/>
        <v>0</v>
      </c>
    </row>
    <row r="20" spans="1:5" x14ac:dyDescent="0.3">
      <c r="A20" s="87"/>
      <c r="B20" s="7"/>
      <c r="C20" s="8"/>
      <c r="D20" s="8"/>
      <c r="E20" s="88"/>
    </row>
    <row r="21" spans="1:5" x14ac:dyDescent="0.3">
      <c r="A21" s="89" t="s">
        <v>36</v>
      </c>
      <c r="B21" s="9"/>
      <c r="C21" s="10">
        <f>C2+C6+C14+C15+C16+C18+C19</f>
        <v>600933873.69000006</v>
      </c>
      <c r="D21" s="10">
        <f>D2+D6+D14+D15+D16+D18+D19</f>
        <v>603239364.89999998</v>
      </c>
      <c r="E21" s="90">
        <f>E2+E6+E14+E15+E16+E18+E19</f>
        <v>-2305491.2100000083</v>
      </c>
    </row>
    <row r="22" spans="1:5" x14ac:dyDescent="0.3">
      <c r="A22" s="89"/>
      <c r="B22" s="9"/>
      <c r="C22" s="11"/>
      <c r="D22" s="11"/>
      <c r="E22" s="91"/>
    </row>
    <row r="23" spans="1:5" x14ac:dyDescent="0.3">
      <c r="A23" s="92" t="s">
        <v>37</v>
      </c>
      <c r="B23" s="12"/>
      <c r="C23" s="13"/>
      <c r="D23" s="13"/>
      <c r="E23" s="93"/>
    </row>
    <row r="24" spans="1:5" x14ac:dyDescent="0.3">
      <c r="A24" s="94" t="s">
        <v>10</v>
      </c>
      <c r="B24" s="14"/>
      <c r="C24" s="15">
        <f>C25+C31</f>
        <v>321712099.59000003</v>
      </c>
      <c r="D24" s="15">
        <f>D25+D31</f>
        <v>299775996.21000004</v>
      </c>
      <c r="E24" s="95">
        <f>C24-D24</f>
        <v>21936103.379999995</v>
      </c>
    </row>
    <row r="25" spans="1:5" x14ac:dyDescent="0.3">
      <c r="A25" s="83"/>
      <c r="B25" s="1" t="s">
        <v>38</v>
      </c>
      <c r="C25" s="4">
        <f>C26+C27+C28+C29+C30</f>
        <v>237395254.59</v>
      </c>
      <c r="D25" s="4">
        <f>D26+D27+D28+D29+D30</f>
        <v>219039346.21000001</v>
      </c>
      <c r="E25" s="84">
        <f>C25-D25</f>
        <v>18355908.379999995</v>
      </c>
    </row>
    <row r="26" spans="1:5" x14ac:dyDescent="0.3">
      <c r="A26" s="83"/>
      <c r="B26" s="1" t="s">
        <v>39</v>
      </c>
      <c r="C26" s="4">
        <v>229729864.59</v>
      </c>
      <c r="D26" s="4">
        <v>210625264.56</v>
      </c>
      <c r="E26" s="84">
        <f t="shared" ref="E26:E31" si="3">C26-D26</f>
        <v>19104600.030000001</v>
      </c>
    </row>
    <row r="27" spans="1:5" x14ac:dyDescent="0.3">
      <c r="A27" s="83"/>
      <c r="B27" s="1" t="s">
        <v>40</v>
      </c>
      <c r="C27" s="4">
        <v>4020350</v>
      </c>
      <c r="D27" s="4">
        <v>4314750</v>
      </c>
      <c r="E27" s="84">
        <f t="shared" si="3"/>
        <v>-294400</v>
      </c>
    </row>
    <row r="28" spans="1:5" x14ac:dyDescent="0.3">
      <c r="A28" s="83"/>
      <c r="B28" s="1" t="s">
        <v>41</v>
      </c>
      <c r="C28" s="4">
        <v>1821330</v>
      </c>
      <c r="D28" s="4">
        <v>1980817.35</v>
      </c>
      <c r="E28" s="84">
        <f t="shared" si="3"/>
        <v>-159487.35000000009</v>
      </c>
    </row>
    <row r="29" spans="1:5" x14ac:dyDescent="0.3">
      <c r="A29" s="83"/>
      <c r="B29" s="1" t="s">
        <v>42</v>
      </c>
      <c r="C29" s="4">
        <v>712000</v>
      </c>
      <c r="D29" s="4">
        <v>947000</v>
      </c>
      <c r="E29" s="84">
        <f t="shared" si="3"/>
        <v>-235000</v>
      </c>
    </row>
    <row r="30" spans="1:5" x14ac:dyDescent="0.3">
      <c r="A30" s="83"/>
      <c r="B30" s="1" t="s">
        <v>43</v>
      </c>
      <c r="C30" s="4">
        <v>1111710</v>
      </c>
      <c r="D30" s="4">
        <v>1171514.3</v>
      </c>
      <c r="E30" s="84">
        <f t="shared" si="3"/>
        <v>-59804.300000000047</v>
      </c>
    </row>
    <row r="31" spans="1:5" x14ac:dyDescent="0.3">
      <c r="A31" s="83"/>
      <c r="B31" s="1" t="s">
        <v>44</v>
      </c>
      <c r="C31" s="4">
        <v>84316845</v>
      </c>
      <c r="D31" s="4">
        <v>80736650</v>
      </c>
      <c r="E31" s="84">
        <f t="shared" si="3"/>
        <v>3580195</v>
      </c>
    </row>
    <row r="32" spans="1:5" x14ac:dyDescent="0.3">
      <c r="A32" s="81" t="s">
        <v>11</v>
      </c>
      <c r="B32" s="2"/>
      <c r="C32" s="3">
        <f>C33+C34+C35+C36+C37+C38+C39+C40+C41+C42+C43+C44</f>
        <v>278260619.77999997</v>
      </c>
      <c r="D32" s="3">
        <f>D33+D34+D35+D36+D37+D38+D39+D40+D41+D42+D43+D44</f>
        <v>274536867.25999999</v>
      </c>
      <c r="E32" s="82">
        <f>C32-D32</f>
        <v>3723752.5199999809</v>
      </c>
    </row>
    <row r="33" spans="1:5" x14ac:dyDescent="0.3">
      <c r="A33" s="83"/>
      <c r="B33" s="1" t="s">
        <v>45</v>
      </c>
      <c r="C33" s="4">
        <v>116141777.18000001</v>
      </c>
      <c r="D33" s="4">
        <v>124168186.88</v>
      </c>
      <c r="E33" s="84">
        <f>C33-D33</f>
        <v>-8026409.6999999881</v>
      </c>
    </row>
    <row r="34" spans="1:5" x14ac:dyDescent="0.3">
      <c r="A34" s="83"/>
      <c r="B34" s="1" t="s">
        <v>14</v>
      </c>
      <c r="C34" s="4">
        <v>30287773</v>
      </c>
      <c r="D34" s="4">
        <v>21982483.289999999</v>
      </c>
      <c r="E34" s="84">
        <f t="shared" ref="E34:E44" si="4">C34-D34</f>
        <v>8305289.7100000009</v>
      </c>
    </row>
    <row r="35" spans="1:5" x14ac:dyDescent="0.3">
      <c r="A35" s="83"/>
      <c r="B35" s="1" t="s">
        <v>46</v>
      </c>
      <c r="C35" s="4">
        <v>637831.19999999995</v>
      </c>
      <c r="D35" s="4">
        <v>626700</v>
      </c>
      <c r="E35" s="84">
        <f t="shared" si="4"/>
        <v>11131.199999999953</v>
      </c>
    </row>
    <row r="36" spans="1:5" x14ac:dyDescent="0.3">
      <c r="A36" s="83"/>
      <c r="B36" s="1" t="s">
        <v>15</v>
      </c>
      <c r="C36" s="4">
        <v>0</v>
      </c>
      <c r="D36" s="4">
        <v>0</v>
      </c>
      <c r="E36" s="84">
        <f t="shared" si="4"/>
        <v>0</v>
      </c>
    </row>
    <row r="37" spans="1:5" x14ac:dyDescent="0.3">
      <c r="A37" s="83"/>
      <c r="B37" s="1" t="s">
        <v>47</v>
      </c>
      <c r="C37" s="4">
        <v>7192440.9699999997</v>
      </c>
      <c r="D37" s="4">
        <v>6861450.5099999998</v>
      </c>
      <c r="E37" s="84">
        <f t="shared" si="4"/>
        <v>330990.45999999996</v>
      </c>
    </row>
    <row r="38" spans="1:5" x14ac:dyDescent="0.3">
      <c r="A38" s="83"/>
      <c r="B38" s="1" t="s">
        <v>48</v>
      </c>
      <c r="C38" s="4">
        <v>0</v>
      </c>
      <c r="D38" s="4">
        <v>0</v>
      </c>
      <c r="E38" s="84">
        <f t="shared" si="4"/>
        <v>0</v>
      </c>
    </row>
    <row r="39" spans="1:5" x14ac:dyDescent="0.3">
      <c r="A39" s="83"/>
      <c r="B39" s="1" t="s">
        <v>16</v>
      </c>
      <c r="C39" s="4">
        <v>7209008.9000000004</v>
      </c>
      <c r="D39" s="4">
        <v>6886403.0499999998</v>
      </c>
      <c r="E39" s="84">
        <f t="shared" si="4"/>
        <v>322605.85000000056</v>
      </c>
    </row>
    <row r="40" spans="1:5" x14ac:dyDescent="0.3">
      <c r="A40" s="83"/>
      <c r="B40" s="1" t="s">
        <v>17</v>
      </c>
      <c r="C40" s="4">
        <v>73077713.25</v>
      </c>
      <c r="D40" s="4">
        <v>70153100.530000001</v>
      </c>
      <c r="E40" s="84">
        <f t="shared" si="4"/>
        <v>2924612.7199999988</v>
      </c>
    </row>
    <row r="41" spans="1:5" x14ac:dyDescent="0.3">
      <c r="A41" s="83"/>
      <c r="B41" s="1" t="s">
        <v>18</v>
      </c>
      <c r="C41" s="4">
        <v>1499660.92</v>
      </c>
      <c r="D41" s="4">
        <v>1606058.97</v>
      </c>
      <c r="E41" s="84">
        <f t="shared" si="4"/>
        <v>-106398.05000000005</v>
      </c>
    </row>
    <row r="42" spans="1:5" x14ac:dyDescent="0.3">
      <c r="A42" s="83"/>
      <c r="B42" s="1" t="s">
        <v>19</v>
      </c>
      <c r="C42" s="4">
        <v>0</v>
      </c>
      <c r="D42" s="4">
        <v>0</v>
      </c>
      <c r="E42" s="84">
        <f t="shared" si="4"/>
        <v>0</v>
      </c>
    </row>
    <row r="43" spans="1:5" x14ac:dyDescent="0.3">
      <c r="A43" s="83"/>
      <c r="B43" s="1" t="s">
        <v>49</v>
      </c>
      <c r="C43" s="4">
        <v>17122103.989999998</v>
      </c>
      <c r="D43" s="4">
        <v>14976080.75</v>
      </c>
      <c r="E43" s="84">
        <f t="shared" si="4"/>
        <v>2146023.2399999984</v>
      </c>
    </row>
    <row r="44" spans="1:5" x14ac:dyDescent="0.3">
      <c r="A44" s="83"/>
      <c r="B44" s="1" t="s">
        <v>20</v>
      </c>
      <c r="C44" s="4">
        <v>25092310.370000001</v>
      </c>
      <c r="D44" s="4">
        <v>27276403.280000001</v>
      </c>
      <c r="E44" s="84">
        <f t="shared" si="4"/>
        <v>-2184092.91</v>
      </c>
    </row>
    <row r="45" spans="1:5" x14ac:dyDescent="0.3">
      <c r="A45" s="81" t="s">
        <v>23</v>
      </c>
      <c r="B45" s="2"/>
      <c r="C45" s="3">
        <f>C46+C47+C48+C49</f>
        <v>7204109</v>
      </c>
      <c r="D45" s="3">
        <f>D46+D47+D48+D49</f>
        <v>7152190</v>
      </c>
      <c r="E45" s="82">
        <f t="shared" ref="E45:E51" si="5">C45-D45</f>
        <v>51919</v>
      </c>
    </row>
    <row r="46" spans="1:5" x14ac:dyDescent="0.3">
      <c r="A46" s="83"/>
      <c r="B46" s="1" t="s">
        <v>21</v>
      </c>
      <c r="C46" s="4">
        <v>378365</v>
      </c>
      <c r="D46" s="4">
        <v>108432</v>
      </c>
      <c r="E46" s="84">
        <f t="shared" si="5"/>
        <v>269933</v>
      </c>
    </row>
    <row r="47" spans="1:5" x14ac:dyDescent="0.3">
      <c r="A47" s="83"/>
      <c r="B47" s="1" t="s">
        <v>22</v>
      </c>
      <c r="C47" s="4">
        <v>6825744</v>
      </c>
      <c r="D47" s="4">
        <v>7043758</v>
      </c>
      <c r="E47" s="84">
        <f t="shared" si="5"/>
        <v>-218014</v>
      </c>
    </row>
    <row r="48" spans="1:5" x14ac:dyDescent="0.3">
      <c r="A48" s="83"/>
      <c r="B48" s="1" t="s">
        <v>24</v>
      </c>
      <c r="C48" s="4">
        <v>0</v>
      </c>
      <c r="D48" s="4">
        <v>0</v>
      </c>
      <c r="E48" s="84">
        <f t="shared" si="5"/>
        <v>0</v>
      </c>
    </row>
    <row r="49" spans="1:6" x14ac:dyDescent="0.3">
      <c r="A49" s="83"/>
      <c r="B49" s="1" t="s">
        <v>50</v>
      </c>
      <c r="C49" s="4">
        <v>0</v>
      </c>
      <c r="D49" s="4">
        <v>0</v>
      </c>
      <c r="E49" s="84">
        <f t="shared" si="5"/>
        <v>0</v>
      </c>
    </row>
    <row r="50" spans="1:6" x14ac:dyDescent="0.3">
      <c r="A50" s="81" t="s">
        <v>12</v>
      </c>
      <c r="B50" s="2"/>
      <c r="C50" s="3">
        <v>0</v>
      </c>
      <c r="D50" s="3">
        <v>0</v>
      </c>
      <c r="E50" s="82">
        <f t="shared" si="5"/>
        <v>0</v>
      </c>
    </row>
    <row r="51" spans="1:6" x14ac:dyDescent="0.3">
      <c r="A51" s="85" t="s">
        <v>26</v>
      </c>
      <c r="B51" s="5"/>
      <c r="C51" s="6">
        <v>2179118</v>
      </c>
      <c r="D51" s="6">
        <v>2196888</v>
      </c>
      <c r="E51" s="86">
        <f t="shared" si="5"/>
        <v>-17770</v>
      </c>
    </row>
    <row r="52" spans="1:6" x14ac:dyDescent="0.3">
      <c r="A52" s="87"/>
      <c r="B52" s="7"/>
      <c r="C52" s="8"/>
      <c r="D52" s="8"/>
      <c r="E52" s="88"/>
    </row>
    <row r="53" spans="1:6" x14ac:dyDescent="0.3">
      <c r="A53" s="89" t="s">
        <v>51</v>
      </c>
      <c r="B53" s="9"/>
      <c r="C53" s="10">
        <f>C24+C32+C45+C50+C51</f>
        <v>609355946.37</v>
      </c>
      <c r="D53" s="10">
        <f>D24+D32+D45+D50+D51</f>
        <v>583661941.47000003</v>
      </c>
      <c r="E53" s="90">
        <f>E24+E32+E45+E50+E51</f>
        <v>25694004.899999976</v>
      </c>
    </row>
    <row r="54" spans="1:6" x14ac:dyDescent="0.3">
      <c r="A54" s="96"/>
      <c r="B54" s="9"/>
      <c r="C54" s="11"/>
      <c r="D54" s="11"/>
      <c r="E54" s="91"/>
    </row>
    <row r="55" spans="1:6" x14ac:dyDescent="0.3">
      <c r="A55" s="87"/>
      <c r="B55" s="7"/>
      <c r="C55" s="8"/>
      <c r="D55" s="8"/>
      <c r="E55" s="88"/>
    </row>
    <row r="56" spans="1:6" x14ac:dyDescent="0.3">
      <c r="A56" s="97" t="s">
        <v>52</v>
      </c>
      <c r="B56" s="9"/>
      <c r="C56" s="10">
        <f>C21-C53</f>
        <v>-8422072.6799999475</v>
      </c>
      <c r="D56" s="10">
        <f>D21-D53</f>
        <v>19577423.429999948</v>
      </c>
      <c r="E56" s="90">
        <f>E21-E53</f>
        <v>-27999496.109999985</v>
      </c>
    </row>
    <row r="57" spans="1:6" x14ac:dyDescent="0.3">
      <c r="A57" s="98"/>
      <c r="B57" s="16"/>
      <c r="C57" s="17"/>
      <c r="D57" s="17"/>
      <c r="E57" s="99"/>
    </row>
    <row r="58" spans="1:6" x14ac:dyDescent="0.3">
      <c r="A58" s="100" t="s">
        <v>53</v>
      </c>
      <c r="B58" s="18"/>
      <c r="C58" s="19">
        <f>+C59+C60+C61</f>
        <v>-77396.08</v>
      </c>
      <c r="D58" s="19">
        <f>+D59+D60+D61</f>
        <v>-76650</v>
      </c>
      <c r="E58" s="101">
        <f>+E59+E60+E61</f>
        <v>-746.08000000000175</v>
      </c>
      <c r="F58" s="26"/>
    </row>
    <row r="59" spans="1:6" x14ac:dyDescent="0.3">
      <c r="A59" s="83"/>
      <c r="B59" s="1" t="s">
        <v>54</v>
      </c>
      <c r="C59" s="4">
        <v>0</v>
      </c>
      <c r="D59" s="4">
        <v>0</v>
      </c>
      <c r="E59" s="84">
        <f t="shared" ref="E59:E64" si="6">C59-D59</f>
        <v>0</v>
      </c>
    </row>
    <row r="60" spans="1:6" x14ac:dyDescent="0.3">
      <c r="A60" s="83"/>
      <c r="B60" s="1" t="s">
        <v>55</v>
      </c>
      <c r="C60" s="4">
        <v>-77396.08</v>
      </c>
      <c r="D60" s="4">
        <v>-76650</v>
      </c>
      <c r="E60" s="84">
        <f t="shared" si="6"/>
        <v>-746.08000000000175</v>
      </c>
    </row>
    <row r="61" spans="1:6" x14ac:dyDescent="0.3">
      <c r="A61" s="83"/>
      <c r="B61" s="1" t="s">
        <v>56</v>
      </c>
      <c r="C61" s="4">
        <v>0</v>
      </c>
      <c r="D61" s="4">
        <v>0</v>
      </c>
      <c r="E61" s="84">
        <f t="shared" si="6"/>
        <v>0</v>
      </c>
    </row>
    <row r="62" spans="1:6" x14ac:dyDescent="0.3">
      <c r="A62" s="92" t="s">
        <v>57</v>
      </c>
      <c r="B62" s="20"/>
      <c r="C62" s="21">
        <f>C63+C64</f>
        <v>0</v>
      </c>
      <c r="D62" s="21">
        <f>D63+D64</f>
        <v>0</v>
      </c>
      <c r="E62" s="102">
        <f t="shared" si="6"/>
        <v>0</v>
      </c>
    </row>
    <row r="63" spans="1:6" x14ac:dyDescent="0.3">
      <c r="A63" s="83"/>
      <c r="B63" s="1" t="s">
        <v>58</v>
      </c>
      <c r="C63" s="4">
        <v>0</v>
      </c>
      <c r="D63" s="4">
        <v>0</v>
      </c>
      <c r="E63" s="84">
        <f t="shared" si="6"/>
        <v>0</v>
      </c>
    </row>
    <row r="64" spans="1:6" x14ac:dyDescent="0.3">
      <c r="A64" s="83"/>
      <c r="B64" s="1" t="s">
        <v>59</v>
      </c>
      <c r="C64" s="4">
        <v>0</v>
      </c>
      <c r="D64" s="4">
        <v>0</v>
      </c>
      <c r="E64" s="84">
        <f t="shared" si="6"/>
        <v>0</v>
      </c>
    </row>
    <row r="65" spans="1:6" x14ac:dyDescent="0.3">
      <c r="A65" s="92" t="s">
        <v>60</v>
      </c>
      <c r="B65" s="20"/>
      <c r="C65" s="21">
        <f>C66+C67</f>
        <v>0</v>
      </c>
      <c r="D65" s="21">
        <f>D66+D67</f>
        <v>0</v>
      </c>
      <c r="E65" s="102">
        <f>E66+E67</f>
        <v>0</v>
      </c>
    </row>
    <row r="66" spans="1:6" x14ac:dyDescent="0.3">
      <c r="A66" s="83"/>
      <c r="B66" s="1" t="s">
        <v>61</v>
      </c>
      <c r="C66" s="4">
        <v>0</v>
      </c>
      <c r="D66" s="4">
        <v>0</v>
      </c>
      <c r="E66" s="84">
        <f>C66-D66</f>
        <v>0</v>
      </c>
    </row>
    <row r="67" spans="1:6" x14ac:dyDescent="0.3">
      <c r="A67" s="83"/>
      <c r="B67" s="1" t="s">
        <v>62</v>
      </c>
      <c r="C67" s="4">
        <v>0</v>
      </c>
      <c r="D67" s="4">
        <v>0</v>
      </c>
      <c r="E67" s="84">
        <f>C67-D67</f>
        <v>0</v>
      </c>
    </row>
    <row r="68" spans="1:6" x14ac:dyDescent="0.3">
      <c r="A68" s="92" t="s">
        <v>63</v>
      </c>
      <c r="B68" s="20"/>
      <c r="C68" s="21">
        <v>21128694.609999999</v>
      </c>
      <c r="D68" s="21">
        <v>19500024.18</v>
      </c>
      <c r="E68" s="102">
        <f>C68-D68</f>
        <v>1628670.4299999997</v>
      </c>
      <c r="F68" s="26"/>
    </row>
    <row r="69" spans="1:6" x14ac:dyDescent="0.3">
      <c r="A69" s="103"/>
      <c r="B69" s="22"/>
      <c r="C69" s="23"/>
      <c r="D69" s="23"/>
      <c r="E69" s="104"/>
    </row>
    <row r="70" spans="1:6" x14ac:dyDescent="0.3">
      <c r="A70" s="105" t="s">
        <v>64</v>
      </c>
      <c r="B70" s="24"/>
      <c r="C70" s="25">
        <f>C56+C58-C62+C65-C68</f>
        <v>-29628163.369999945</v>
      </c>
      <c r="D70" s="25">
        <f>D56+D58-D62+D65-D68</f>
        <v>749.24999994784594</v>
      </c>
      <c r="E70" s="106">
        <f>E56+E58-E62+E65-E68</f>
        <v>-29628912.619999982</v>
      </c>
    </row>
    <row r="71" spans="1:6" x14ac:dyDescent="0.3">
      <c r="A71" s="107"/>
      <c r="B71" s="18"/>
      <c r="C71" s="28"/>
      <c r="D71" s="28"/>
      <c r="E71" s="108"/>
    </row>
    <row r="72" spans="1:6" x14ac:dyDescent="0.3">
      <c r="A72" s="100" t="s">
        <v>93</v>
      </c>
      <c r="B72" s="18"/>
      <c r="C72" s="19">
        <v>0</v>
      </c>
      <c r="D72" s="19">
        <v>749.25</v>
      </c>
      <c r="E72" s="101">
        <f>C72-D72</f>
        <v>-749.25</v>
      </c>
    </row>
    <row r="73" spans="1:6" x14ac:dyDescent="0.3">
      <c r="A73" s="92" t="s">
        <v>92</v>
      </c>
      <c r="B73" s="29"/>
      <c r="C73" s="21">
        <v>29628163.370000001</v>
      </c>
      <c r="D73" s="21">
        <v>0</v>
      </c>
      <c r="E73" s="102">
        <f>C73-D73</f>
        <v>29628163.370000001</v>
      </c>
    </row>
    <row r="74" spans="1:6" ht="14.4" thickBot="1" x14ac:dyDescent="0.35">
      <c r="A74" s="109" t="s">
        <v>65</v>
      </c>
      <c r="B74" s="110"/>
      <c r="C74" s="111">
        <f>C70-C72+C73</f>
        <v>5.5879354476928711E-8</v>
      </c>
      <c r="D74" s="111">
        <f>D70-D72+D73</f>
        <v>-5.2154064178466797E-8</v>
      </c>
      <c r="E74" s="112">
        <f>E70-E72+E73</f>
        <v>0</v>
      </c>
    </row>
    <row r="80" spans="1:6" x14ac:dyDescent="0.3">
      <c r="D80" s="31"/>
    </row>
    <row r="81" spans="4:4" x14ac:dyDescent="0.3">
      <c r="D81" s="31"/>
    </row>
    <row r="82" spans="4:4" x14ac:dyDescent="0.3">
      <c r="D82" s="31"/>
    </row>
    <row r="83" spans="4:4" x14ac:dyDescent="0.3">
      <c r="D83" s="31"/>
    </row>
    <row r="84" spans="4:4" x14ac:dyDescent="0.3">
      <c r="D84" s="31"/>
    </row>
    <row r="85" spans="4:4" x14ac:dyDescent="0.3">
      <c r="D85" s="31"/>
    </row>
    <row r="86" spans="4:4" x14ac:dyDescent="0.3">
      <c r="D86" s="31"/>
    </row>
    <row r="87" spans="4:4" x14ac:dyDescent="0.3">
      <c r="D87" s="31"/>
    </row>
    <row r="99" spans="4:4" x14ac:dyDescent="0.3">
      <c r="D99" s="26"/>
    </row>
  </sheetData>
  <printOptions gridLines="1"/>
  <pageMargins left="0.7" right="0.7" top="0.75" bottom="0.75" header="0.3" footer="0.3"/>
  <pageSetup paperSize="8" scale="95" orientation="portrait" r:id="rId1"/>
  <rowBreaks count="1" manualBreakCount="1"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Budget Investimenti Pluriennale</vt:lpstr>
      <vt:lpstr>Budget Economico Pluriennale</vt:lpstr>
      <vt:lpstr>Budget Investimenti Annuale</vt:lpstr>
      <vt:lpstr>Budget Economico Annuale</vt:lpstr>
      <vt:lpstr>'Budget Economico Annuale'!Area_stampa</vt:lpstr>
      <vt:lpstr>'Budget Economico Pluriennale'!Area_stampa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Antonino Malaspina</cp:lastModifiedBy>
  <cp:lastPrinted>2024-11-14T09:47:45Z</cp:lastPrinted>
  <dcterms:created xsi:type="dcterms:W3CDTF">2019-10-28T13:31:22Z</dcterms:created>
  <dcterms:modified xsi:type="dcterms:W3CDTF">2024-12-19T08:55:32Z</dcterms:modified>
</cp:coreProperties>
</file>