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Università degli Studi di Milano\CINECA U-GOV\Configurazioni Atenei\Gestione amministrativa\Budget 2026\Documenti pubblicati\"/>
    </mc:Choice>
  </mc:AlternateContent>
  <xr:revisionPtr revIDLastSave="0" documentId="13_ncr:1_{A3251445-E1AA-44B6-A288-34B4E72434B0}" xr6:coauthVersionLast="47" xr6:coauthVersionMax="47" xr10:uidLastSave="{00000000-0000-0000-0000-000000000000}"/>
  <bookViews>
    <workbookView xWindow="28680" yWindow="-120" windowWidth="29040" windowHeight="15840" xr2:uid="{467E4B43-115B-40E9-AFE4-69CAAC21D645}"/>
  </bookViews>
  <sheets>
    <sheet name="Budget Economico Pluriennale" sheetId="5" r:id="rId1"/>
    <sheet name="Budget Investimenti Pluriennale" sheetId="1" r:id="rId2"/>
    <sheet name="Budget Economico Annuale" sheetId="3" r:id="rId3"/>
    <sheet name="Budget Investimenti Annuale" sheetId="2" r:id="rId4"/>
  </sheets>
  <externalReferences>
    <externalReference r:id="rId5"/>
  </externalReferences>
  <definedNames>
    <definedName name="_xlnm.Print_Area" localSheetId="2">'Budget Economico Annuale'!$A$1:$E$73</definedName>
    <definedName name="_xlnm.Print_Area" localSheetId="0">'Budget Economico Pluriennale'!$A$1:$E$73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2" i="5" l="1"/>
  <c r="E67" i="5"/>
  <c r="D67" i="5"/>
  <c r="C67" i="5"/>
  <c r="C66" i="5"/>
  <c r="C65" i="5"/>
  <c r="E64" i="5"/>
  <c r="D64" i="5"/>
  <c r="C64" i="5"/>
  <c r="C63" i="5"/>
  <c r="C62" i="5"/>
  <c r="C61" i="5" s="1"/>
  <c r="E61" i="5"/>
  <c r="D61" i="5"/>
  <c r="C60" i="5"/>
  <c r="C59" i="5"/>
  <c r="C58" i="5"/>
  <c r="E57" i="5"/>
  <c r="D57" i="5"/>
  <c r="C57" i="5"/>
  <c r="C50" i="5"/>
  <c r="C49" i="5"/>
  <c r="C48" i="5"/>
  <c r="C47" i="5"/>
  <c r="C46" i="5"/>
  <c r="C45" i="5"/>
  <c r="E44" i="5"/>
  <c r="D44" i="5"/>
  <c r="C44" i="5"/>
  <c r="C43" i="5"/>
  <c r="C42" i="5"/>
  <c r="C41" i="5"/>
  <c r="C40" i="5"/>
  <c r="C39" i="5"/>
  <c r="C38" i="5"/>
  <c r="C37" i="5"/>
  <c r="C36" i="5"/>
  <c r="C35" i="5"/>
  <c r="C31" i="5" s="1"/>
  <c r="C34" i="5"/>
  <c r="C33" i="5"/>
  <c r="C32" i="5"/>
  <c r="E31" i="5"/>
  <c r="D31" i="5"/>
  <c r="C30" i="5"/>
  <c r="C29" i="5"/>
  <c r="C24" i="5" s="1"/>
  <c r="C23" i="5" s="1"/>
  <c r="C28" i="5"/>
  <c r="C27" i="5"/>
  <c r="C26" i="5"/>
  <c r="C25" i="5"/>
  <c r="E24" i="5"/>
  <c r="D24" i="5"/>
  <c r="D23" i="5" s="1"/>
  <c r="D52" i="5" s="1"/>
  <c r="E23" i="5"/>
  <c r="E52" i="5" s="1"/>
  <c r="D20" i="5"/>
  <c r="D55" i="5" s="1"/>
  <c r="D69" i="5" s="1"/>
  <c r="C18" i="5"/>
  <c r="C17" i="5"/>
  <c r="C16" i="5"/>
  <c r="C15" i="5"/>
  <c r="C14" i="5"/>
  <c r="C13" i="5"/>
  <c r="C12" i="5"/>
  <c r="C11" i="5"/>
  <c r="C10" i="5"/>
  <c r="C9" i="5"/>
  <c r="C8" i="5"/>
  <c r="C6" i="5" s="1"/>
  <c r="C7" i="5"/>
  <c r="E6" i="5"/>
  <c r="D6" i="5"/>
  <c r="C5" i="5"/>
  <c r="C4" i="5"/>
  <c r="C3" i="5"/>
  <c r="C2" i="5" s="1"/>
  <c r="C20" i="5" s="1"/>
  <c r="E2" i="5"/>
  <c r="E20" i="5" s="1"/>
  <c r="E55" i="5" s="1"/>
  <c r="E69" i="5" s="1"/>
  <c r="D2" i="5"/>
  <c r="C52" i="5" l="1"/>
  <c r="C55" i="5" s="1"/>
  <c r="C69" i="5" s="1"/>
  <c r="C73" i="5" s="1"/>
  <c r="E72" i="3" l="1"/>
  <c r="C72" i="3"/>
  <c r="E71" i="3"/>
  <c r="E67" i="3"/>
  <c r="E66" i="3"/>
  <c r="E65" i="3"/>
  <c r="E64" i="3" s="1"/>
  <c r="D64" i="3"/>
  <c r="C64" i="3"/>
  <c r="E63" i="3"/>
  <c r="E62" i="3"/>
  <c r="D61" i="3"/>
  <c r="C61" i="3"/>
  <c r="E61" i="3" s="1"/>
  <c r="E60" i="3"/>
  <c r="E59" i="3"/>
  <c r="E58" i="3"/>
  <c r="E57" i="3"/>
  <c r="D57" i="3"/>
  <c r="C57" i="3"/>
  <c r="E50" i="3"/>
  <c r="E49" i="3"/>
  <c r="E48" i="3"/>
  <c r="E47" i="3"/>
  <c r="E46" i="3"/>
  <c r="E45" i="3"/>
  <c r="D44" i="3"/>
  <c r="E44" i="3" s="1"/>
  <c r="C44" i="3"/>
  <c r="E43" i="3"/>
  <c r="E42" i="3"/>
  <c r="E41" i="3"/>
  <c r="E40" i="3"/>
  <c r="E39" i="3"/>
  <c r="E38" i="3"/>
  <c r="E37" i="3"/>
  <c r="E36" i="3"/>
  <c r="E35" i="3"/>
  <c r="E34" i="3"/>
  <c r="E33" i="3"/>
  <c r="D33" i="3"/>
  <c r="E32" i="3"/>
  <c r="D31" i="3"/>
  <c r="E31" i="3" s="1"/>
  <c r="C31" i="3"/>
  <c r="D30" i="3"/>
  <c r="E30" i="3" s="1"/>
  <c r="E29" i="3"/>
  <c r="E28" i="3"/>
  <c r="E27" i="3"/>
  <c r="E26" i="3"/>
  <c r="E25" i="3"/>
  <c r="D25" i="3"/>
  <c r="D24" i="3" s="1"/>
  <c r="D23" i="3" s="1"/>
  <c r="D52" i="3" s="1"/>
  <c r="C24" i="3"/>
  <c r="E24" i="3" s="1"/>
  <c r="E18" i="3"/>
  <c r="E17" i="3"/>
  <c r="E16" i="3"/>
  <c r="C15" i="3"/>
  <c r="E15" i="3" s="1"/>
  <c r="E14" i="3"/>
  <c r="E13" i="3"/>
  <c r="E12" i="3"/>
  <c r="E11" i="3"/>
  <c r="E10" i="3"/>
  <c r="E9" i="3"/>
  <c r="E8" i="3"/>
  <c r="E7" i="3"/>
  <c r="E6" i="3"/>
  <c r="D6" i="3"/>
  <c r="C6" i="3"/>
  <c r="E5" i="3"/>
  <c r="E4" i="3"/>
  <c r="E3" i="3"/>
  <c r="D2" i="3"/>
  <c r="D20" i="3" s="1"/>
  <c r="C2" i="3"/>
  <c r="C20" i="3" s="1"/>
  <c r="D24" i="2"/>
  <c r="C24" i="2"/>
  <c r="H22" i="2"/>
  <c r="H20" i="2"/>
  <c r="H19" i="2"/>
  <c r="H18" i="2"/>
  <c r="H17" i="2"/>
  <c r="H16" i="2"/>
  <c r="H15" i="2"/>
  <c r="H13" i="2" s="1"/>
  <c r="H14" i="2"/>
  <c r="G13" i="2"/>
  <c r="F13" i="2"/>
  <c r="E13" i="2"/>
  <c r="D13" i="2"/>
  <c r="C13" i="2"/>
  <c r="B13" i="2"/>
  <c r="H11" i="2"/>
  <c r="H10" i="2"/>
  <c r="H6" i="2" s="1"/>
  <c r="H24" i="2" s="1"/>
  <c r="H9" i="2"/>
  <c r="H8" i="2"/>
  <c r="G6" i="2"/>
  <c r="G24" i="2" s="1"/>
  <c r="F6" i="2"/>
  <c r="F24" i="2" s="1"/>
  <c r="E6" i="2"/>
  <c r="E24" i="2" s="1"/>
  <c r="D6" i="2"/>
  <c r="C6" i="2"/>
  <c r="B6" i="2"/>
  <c r="B24" i="2" s="1"/>
  <c r="E80" i="1"/>
  <c r="D80" i="1"/>
  <c r="B80" i="1"/>
  <c r="H78" i="1"/>
  <c r="H76" i="1"/>
  <c r="H75" i="1"/>
  <c r="H74" i="1"/>
  <c r="H73" i="1"/>
  <c r="H72" i="1"/>
  <c r="H71" i="1"/>
  <c r="H70" i="1"/>
  <c r="H69" i="1" s="1"/>
  <c r="G69" i="1"/>
  <c r="F69" i="1"/>
  <c r="E69" i="1"/>
  <c r="D69" i="1"/>
  <c r="C69" i="1"/>
  <c r="B69" i="1"/>
  <c r="H67" i="1"/>
  <c r="H66" i="1"/>
  <c r="H65" i="1"/>
  <c r="H64" i="1"/>
  <c r="H62" i="1" s="1"/>
  <c r="G62" i="1"/>
  <c r="G80" i="1" s="1"/>
  <c r="F62" i="1"/>
  <c r="F80" i="1" s="1"/>
  <c r="E62" i="1"/>
  <c r="D62" i="1"/>
  <c r="C62" i="1"/>
  <c r="C80" i="1" s="1"/>
  <c r="B62" i="1"/>
  <c r="F52" i="1"/>
  <c r="E52" i="1"/>
  <c r="H50" i="1"/>
  <c r="H48" i="1"/>
  <c r="H47" i="1"/>
  <c r="H46" i="1"/>
  <c r="H45" i="1"/>
  <c r="H44" i="1"/>
  <c r="H43" i="1"/>
  <c r="H42" i="1"/>
  <c r="H41" i="1"/>
  <c r="G41" i="1"/>
  <c r="F41" i="1"/>
  <c r="E41" i="1"/>
  <c r="D41" i="1"/>
  <c r="C41" i="1"/>
  <c r="B41" i="1"/>
  <c r="H39" i="1"/>
  <c r="H38" i="1"/>
  <c r="H34" i="1" s="1"/>
  <c r="H52" i="1" s="1"/>
  <c r="H37" i="1"/>
  <c r="H36" i="1"/>
  <c r="G34" i="1"/>
  <c r="G52" i="1" s="1"/>
  <c r="F34" i="1"/>
  <c r="E34" i="1"/>
  <c r="D34" i="1"/>
  <c r="D52" i="1" s="1"/>
  <c r="C34" i="1"/>
  <c r="C52" i="1" s="1"/>
  <c r="B34" i="1"/>
  <c r="B52" i="1" s="1"/>
  <c r="H22" i="1"/>
  <c r="G20" i="1"/>
  <c r="F20" i="1"/>
  <c r="E20" i="1"/>
  <c r="H20" i="1" s="1"/>
  <c r="D20" i="1"/>
  <c r="C20" i="1"/>
  <c r="B20" i="1"/>
  <c r="G19" i="1"/>
  <c r="F19" i="1"/>
  <c r="E19" i="1"/>
  <c r="D19" i="1"/>
  <c r="C19" i="1"/>
  <c r="B19" i="1"/>
  <c r="G18" i="1"/>
  <c r="F18" i="1"/>
  <c r="E18" i="1"/>
  <c r="D18" i="1"/>
  <c r="C18" i="1"/>
  <c r="B18" i="1"/>
  <c r="G17" i="1"/>
  <c r="F17" i="1"/>
  <c r="E17" i="1"/>
  <c r="D17" i="1"/>
  <c r="C17" i="1"/>
  <c r="B17" i="1"/>
  <c r="G16" i="1"/>
  <c r="F16" i="1"/>
  <c r="E16" i="1"/>
  <c r="D16" i="1"/>
  <c r="C16" i="1"/>
  <c r="B16" i="1"/>
  <c r="G15" i="1"/>
  <c r="F15" i="1"/>
  <c r="E15" i="1"/>
  <c r="D15" i="1"/>
  <c r="C15" i="1"/>
  <c r="B15" i="1"/>
  <c r="G14" i="1"/>
  <c r="F14" i="1"/>
  <c r="E14" i="1"/>
  <c r="H14" i="1" s="1"/>
  <c r="D14" i="1"/>
  <c r="C14" i="1"/>
  <c r="B14" i="1"/>
  <c r="G11" i="1"/>
  <c r="F11" i="1"/>
  <c r="E11" i="1"/>
  <c r="D11" i="1"/>
  <c r="C11" i="1"/>
  <c r="B11" i="1"/>
  <c r="G10" i="1"/>
  <c r="F10" i="1"/>
  <c r="E10" i="1"/>
  <c r="D10" i="1"/>
  <c r="C10" i="1"/>
  <c r="B10" i="1"/>
  <c r="G9" i="1"/>
  <c r="F9" i="1"/>
  <c r="E9" i="1"/>
  <c r="D9" i="1"/>
  <c r="C9" i="1"/>
  <c r="B9" i="1"/>
  <c r="G8" i="1"/>
  <c r="F8" i="1"/>
  <c r="E8" i="1"/>
  <c r="D8" i="1"/>
  <c r="C8" i="1"/>
  <c r="B8" i="1"/>
  <c r="G7" i="1"/>
  <c r="F7" i="1"/>
  <c r="E7" i="1"/>
  <c r="D7" i="1"/>
  <c r="C7" i="1"/>
  <c r="B7" i="1"/>
  <c r="D6" i="1" l="1"/>
  <c r="H18" i="1"/>
  <c r="F6" i="1"/>
  <c r="G6" i="1"/>
  <c r="H16" i="1"/>
  <c r="H9" i="1"/>
  <c r="C13" i="1"/>
  <c r="E6" i="1"/>
  <c r="H8" i="1"/>
  <c r="H19" i="1"/>
  <c r="H11" i="1"/>
  <c r="F13" i="1"/>
  <c r="F24" i="1" s="1"/>
  <c r="G24" i="1"/>
  <c r="H10" i="1"/>
  <c r="H6" i="1" s="1"/>
  <c r="C6" i="1"/>
  <c r="B13" i="1"/>
  <c r="B6" i="1"/>
  <c r="G13" i="1"/>
  <c r="D13" i="1"/>
  <c r="D24" i="1" s="1"/>
  <c r="H15" i="1"/>
  <c r="D55" i="3"/>
  <c r="D69" i="3" s="1"/>
  <c r="D73" i="3" s="1"/>
  <c r="C23" i="3"/>
  <c r="E2" i="3"/>
  <c r="E20" i="3" s="1"/>
  <c r="H80" i="1"/>
  <c r="H17" i="1"/>
  <c r="E13" i="1"/>
  <c r="C24" i="1" l="1"/>
  <c r="H13" i="1"/>
  <c r="E24" i="1"/>
  <c r="B24" i="1"/>
  <c r="E23" i="3"/>
  <c r="E52" i="3" s="1"/>
  <c r="E55" i="3" s="1"/>
  <c r="E69" i="3" s="1"/>
  <c r="E73" i="3" s="1"/>
  <c r="C52" i="3"/>
  <c r="C55" i="3" s="1"/>
  <c r="C69" i="3" s="1"/>
  <c r="C73" i="3" s="1"/>
  <c r="H24" i="1"/>
</calcChain>
</file>

<file path=xl/sharedStrings.xml><?xml version="1.0" encoding="utf-8"?>
<sst xmlns="http://schemas.openxmlformats.org/spreadsheetml/2006/main" count="263" uniqueCount="98">
  <si>
    <t>A)  INVESTIMENTI / IMPIEGHI 2026</t>
  </si>
  <si>
    <t>B) FONTI DI FINANZIAMENTO 2026</t>
  </si>
  <si>
    <t>Voci</t>
  </si>
  <si>
    <t>Importo investimento</t>
  </si>
  <si>
    <t>I) Contributi da terzi finalizzati (in conto capitale o conto impianti)</t>
  </si>
  <si>
    <t>II) Risorse da indebitamento</t>
  </si>
  <si>
    <t>III) Risorse proprie</t>
  </si>
  <si>
    <t xml:space="preserve"> di cui riserve di patrimonio vincolato ex CoFi</t>
  </si>
  <si>
    <t>di cui riserve di patrimonio vincolato ex CoEp</t>
  </si>
  <si>
    <t>di cui riserve libere da vincoli</t>
  </si>
  <si>
    <t>Importo</t>
  </si>
  <si>
    <t>I) IMMOBILIZZAZIONI IMMATERIALI</t>
  </si>
  <si>
    <t>1) Costi di impianto, di ampliamento e di sviluppo</t>
  </si>
  <si>
    <t>2) Diritti di brevetto e diritti di utilizzazione delle opere di ingegno</t>
  </si>
  <si>
    <t>3) Concessioni, licenze, marchi e diritti simili</t>
  </si>
  <si>
    <t>4) Immobilizzazioni in corso e acconti</t>
  </si>
  <si>
    <t>5) Altre immobilizzazioni immateriali</t>
  </si>
  <si>
    <t>II) IMMOBILIZZAZIONI MATERIALI</t>
  </si>
  <si>
    <t>1) Terreni e fabbricati</t>
  </si>
  <si>
    <t>2) Impianti e attrezzature</t>
  </si>
  <si>
    <t>3) Attrezzature scientifiche</t>
  </si>
  <si>
    <t>4) Patrimonio librario, opere d'arte, d'antiquariato e museali</t>
  </si>
  <si>
    <t>5) Mobili e arredi</t>
  </si>
  <si>
    <t>6) Immobilizzazioni in corso e acconti</t>
  </si>
  <si>
    <t>7) Altre immobilizzazioni materiali</t>
  </si>
  <si>
    <t>III) IMMOBILIZZAZIONI FINANZIARIE</t>
  </si>
  <si>
    <t>TOTALE GENERALE</t>
  </si>
  <si>
    <t>A)  INVESTIMENTI / IMPIEGHI 2027</t>
  </si>
  <si>
    <t>B) FONTI DI FINANZIAMENTO 2027</t>
  </si>
  <si>
    <t>4)  Immobilizzazioni in corso e acconti</t>
  </si>
  <si>
    <t>A)  INVESTIMENTI / IMPIEGHI 2028</t>
  </si>
  <si>
    <t>B) FONTI DI FINANZIAMENTO 2028</t>
  </si>
  <si>
    <t>A) PROVENTI OPERATIVI</t>
  </si>
  <si>
    <t>differenza</t>
  </si>
  <si>
    <t>I. PROVENTI PROPRI</t>
  </si>
  <si>
    <t>1) Proventi per la didattica</t>
  </si>
  <si>
    <t>2) Proventi da Ricerche commissionate e trasferimento tecnologico</t>
  </si>
  <si>
    <t>3) Proventi da Ricerche con finanziamenti competitivi</t>
  </si>
  <si>
    <t>II. CONTRIBUTI</t>
  </si>
  <si>
    <t>1) Contributi Miur e altre Amministrazioni centrali</t>
  </si>
  <si>
    <t>2) Contributi Regioni e Province autonome</t>
  </si>
  <si>
    <t>3) Contributi altre Amministrazioni locali</t>
  </si>
  <si>
    <t>4) Contributi Unione Europea e altri Organismi Internazionali</t>
  </si>
  <si>
    <t>5) Contributi da Università</t>
  </si>
  <si>
    <t>6) Contributi da altri (pubblici)</t>
  </si>
  <si>
    <t>7) Contributi da altri (privati)</t>
  </si>
  <si>
    <t>III. PROVENTI PER GESTIONE DIRETTA INTERVENTI PER IL DIRITTO ALLO STUDIO</t>
  </si>
  <si>
    <t>IV. ALTRI PROVENTI E RICAVI DIVERSI</t>
  </si>
  <si>
    <t>di cui riserve derivanti dalla contabilità finanziaria</t>
  </si>
  <si>
    <t>V. VARIAZIONE RIMANENZE</t>
  </si>
  <si>
    <t>VI. INCREMENTO DELLE IMMOBILIZZAZIONI PER LAVORI INTERNI</t>
  </si>
  <si>
    <t>TOTALI PROVENTI (A)</t>
  </si>
  <si>
    <t>B) COSTI OPERATIVI</t>
  </si>
  <si>
    <t>VII. COSTI DEL PERSONALE</t>
  </si>
  <si>
    <t>1) Costi del personale dedicato alla ricerca e alla didattica</t>
  </si>
  <si>
    <t xml:space="preserve">    a) docenti / ricercatori</t>
  </si>
  <si>
    <t xml:space="preserve">    b) collaborazioni scientifiche (collaboratori, assegnisti, ecc)</t>
  </si>
  <si>
    <t xml:space="preserve">    c) docenti a contratto</t>
  </si>
  <si>
    <t xml:space="preserve">    d) esperti linguistici</t>
  </si>
  <si>
    <t xml:space="preserve">    e) altro personale dedicato alla didattica e alla ricerca</t>
  </si>
  <si>
    <t>2) Costi del personale dirigente e tecnico amministrativo</t>
  </si>
  <si>
    <t>VII. COSTI DELLA GESTIONE CORRENTE</t>
  </si>
  <si>
    <t>1) Costi per sostegno agli studenti</t>
  </si>
  <si>
    <t>2) Costi per il diritto allo studio</t>
  </si>
  <si>
    <t>3) Costi per la ricerca e l'attività editoriale</t>
  </si>
  <si>
    <t>4) Trasferimenti a partner di progetti coordinati</t>
  </si>
  <si>
    <t>5) Acquisto materiale consumo per laboratori</t>
  </si>
  <si>
    <t>6) Variazione rimanenze di materiale di consumo per laboratori</t>
  </si>
  <si>
    <t>7) Acquisto di libri, periodici e materiale bibliografico</t>
  </si>
  <si>
    <t>8) Acquisto di servizi e collaborazioni tecnico gestionali</t>
  </si>
  <si>
    <t>9) Acquisto altri materiali</t>
  </si>
  <si>
    <t>10) Variazione delle rimanenze di materiali</t>
  </si>
  <si>
    <t>11) Costi per godimento beni di terzi</t>
  </si>
  <si>
    <t>12) Altri costi</t>
  </si>
  <si>
    <t>IX. AMMORTAMENTI E SVALUTAZIONI</t>
  </si>
  <si>
    <t>1) Ammortamenti immobilizzazioni immateriali</t>
  </si>
  <si>
    <t>2) Ammortamenti immobilizzazioni materiali</t>
  </si>
  <si>
    <t>3) Svalutazione immobilizzazioni</t>
  </si>
  <si>
    <t>4) Svalutazioni dei crediti compresi nell'attivo circolante e nelle disponibilità liquide</t>
  </si>
  <si>
    <t>X. ACCANTONAMENTI PER RISCHI ED ONERI</t>
  </si>
  <si>
    <t>XI. ONERI DIVERSI DI GESTIONE</t>
  </si>
  <si>
    <t>TOTALI COSTI (B)</t>
  </si>
  <si>
    <t>DIFFERENZA TRA PROVENTI E COSTI OPERATIVI (A - B)</t>
  </si>
  <si>
    <t>C) PROVENTI E ONERI FINANZIARI</t>
  </si>
  <si>
    <t>1) Proventi finanziari</t>
  </si>
  <si>
    <t>2) Interessi ed altri oneri finanziari</t>
  </si>
  <si>
    <t>3) Utile e perdite su cambi</t>
  </si>
  <si>
    <t>D) RETTIFICHE DI VALORI FINANZIARIE</t>
  </si>
  <si>
    <t>1) Rivalutazioni</t>
  </si>
  <si>
    <t>2) Svalutazioni</t>
  </si>
  <si>
    <t>E) PROVENTI E ONERI STRAORDINARI</t>
  </si>
  <si>
    <t>1) Proventi</t>
  </si>
  <si>
    <t>2) Oneri</t>
  </si>
  <si>
    <t>F) IMPOSTE SUL REDDITO DELL'ESERCIZIO CORRENTI, DIFFERITE, ANTICIPATE</t>
  </si>
  <si>
    <t>RISULTATO ECONOMICO PRESUNTO</t>
  </si>
  <si>
    <t>FUTURI ACCANTONAMENTI</t>
  </si>
  <si>
    <t>UTILIZZO RISERVE DERIVANTI DALLA CONTABILITA' ECONOMICO PATRIMONIALE</t>
  </si>
  <si>
    <t>RISULTATO A PAREGGIO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</si>
</sst>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u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4" tint="0.7999816888943144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43" fontId="2" fillId="0" borderId="0" applyNumberFormat="0" applyFont="0" applyFill="0" applyBorder="0" applyAlignment="0" applyProtection="0"/>
  </cellStyleXfs>
  <cellXfs count="131">
    <xf numFmtId="0" fontId="0" fillId="0" borderId="0" xfId="0"/>
    <xf numFmtId="0" fontId="3" fillId="0" borderId="1" xfId="2" applyNumberFormat="1" applyFont="1" applyFill="1" applyBorder="1" applyAlignment="1"/>
    <xf numFmtId="0" fontId="3" fillId="0" borderId="2" xfId="2" applyNumberFormat="1" applyFont="1" applyFill="1" applyBorder="1" applyAlignment="1"/>
    <xf numFmtId="0" fontId="3" fillId="0" borderId="3" xfId="2" applyNumberFormat="1" applyFont="1" applyFill="1" applyBorder="1" applyAlignment="1"/>
    <xf numFmtId="0" fontId="2" fillId="0" borderId="0" xfId="2" applyNumberFormat="1" applyFont="1" applyFill="1" applyBorder="1" applyAlignment="1"/>
    <xf numFmtId="0" fontId="4" fillId="2" borderId="4" xfId="2" applyNumberFormat="1" applyFont="1" applyFill="1" applyBorder="1" applyAlignment="1">
      <alignment horizontal="center" vertical="center" wrapText="1"/>
    </xf>
    <xf numFmtId="0" fontId="4" fillId="2" borderId="6" xfId="2" applyNumberFormat="1" applyFont="1" applyFill="1" applyBorder="1" applyAlignment="1">
      <alignment horizontal="center" vertical="center" wrapText="1"/>
    </xf>
    <xf numFmtId="0" fontId="4" fillId="2" borderId="4" xfId="2" applyNumberFormat="1" applyFont="1" applyFill="1" applyBorder="1" applyAlignment="1">
      <alignment horizontal="center"/>
    </xf>
    <xf numFmtId="0" fontId="5" fillId="3" borderId="1" xfId="2" applyNumberFormat="1" applyFont="1" applyFill="1" applyBorder="1" applyAlignment="1"/>
    <xf numFmtId="0" fontId="5" fillId="3" borderId="5" xfId="2" applyNumberFormat="1" applyFont="1" applyFill="1" applyBorder="1" applyAlignment="1"/>
    <xf numFmtId="0" fontId="5" fillId="3" borderId="3" xfId="2" applyNumberFormat="1" applyFont="1" applyFill="1" applyBorder="1" applyAlignment="1"/>
    <xf numFmtId="0" fontId="2" fillId="3" borderId="5" xfId="2" applyNumberFormat="1" applyFont="1" applyFill="1" applyBorder="1" applyAlignment="1"/>
    <xf numFmtId="0" fontId="4" fillId="3" borderId="7" xfId="2" applyNumberFormat="1" applyFont="1" applyFill="1" applyBorder="1" applyAlignment="1"/>
    <xf numFmtId="4" fontId="4" fillId="3" borderId="6" xfId="2" applyNumberFormat="1" applyFont="1" applyFill="1" applyBorder="1" applyAlignment="1"/>
    <xf numFmtId="0" fontId="6" fillId="0" borderId="8" xfId="2" applyFont="1" applyBorder="1"/>
    <xf numFmtId="4" fontId="5" fillId="0" borderId="9" xfId="3" applyNumberFormat="1" applyFont="1" applyFill="1" applyBorder="1" applyAlignment="1"/>
    <xf numFmtId="4" fontId="5" fillId="0" borderId="10" xfId="3" applyNumberFormat="1" applyFont="1" applyFill="1" applyBorder="1" applyAlignment="1"/>
    <xf numFmtId="0" fontId="6" fillId="0" borderId="11" xfId="2" applyFont="1" applyBorder="1"/>
    <xf numFmtId="4" fontId="5" fillId="0" borderId="9" xfId="2" applyNumberFormat="1" applyFont="1" applyFill="1" applyBorder="1" applyAlignment="1"/>
    <xf numFmtId="4" fontId="5" fillId="0" borderId="10" xfId="2" applyNumberFormat="1" applyFont="1" applyFill="1" applyBorder="1" applyAlignment="1"/>
    <xf numFmtId="4" fontId="4" fillId="3" borderId="12" xfId="2" applyNumberFormat="1" applyFont="1" applyFill="1" applyBorder="1" applyAlignment="1"/>
    <xf numFmtId="4" fontId="7" fillId="3" borderId="6" xfId="2" applyNumberFormat="1" applyFont="1" applyFill="1" applyBorder="1" applyAlignment="1"/>
    <xf numFmtId="0" fontId="5" fillId="2" borderId="1" xfId="2" applyNumberFormat="1" applyFont="1" applyFill="1" applyBorder="1" applyAlignment="1"/>
    <xf numFmtId="0" fontId="5" fillId="2" borderId="5" xfId="2" applyNumberFormat="1" applyFont="1" applyFill="1" applyBorder="1" applyAlignment="1"/>
    <xf numFmtId="0" fontId="5" fillId="2" borderId="3" xfId="2" applyNumberFormat="1" applyFont="1" applyFill="1" applyBorder="1" applyAlignment="1"/>
    <xf numFmtId="0" fontId="2" fillId="2" borderId="5" xfId="2" applyNumberFormat="1" applyFont="1" applyFill="1" applyBorder="1" applyAlignment="1"/>
    <xf numFmtId="0" fontId="4" fillId="2" borderId="13" xfId="2" applyNumberFormat="1" applyFont="1" applyFill="1" applyBorder="1" applyAlignment="1">
      <alignment horizontal="center"/>
    </xf>
    <xf numFmtId="4" fontId="4" fillId="2" borderId="9" xfId="2" applyNumberFormat="1" applyFont="1" applyFill="1" applyBorder="1" applyAlignment="1"/>
    <xf numFmtId="0" fontId="5" fillId="2" borderId="7" xfId="2" applyNumberFormat="1" applyFont="1" applyFill="1" applyBorder="1" applyAlignment="1"/>
    <xf numFmtId="0" fontId="5" fillId="2" borderId="6" xfId="2" applyNumberFormat="1" applyFont="1" applyFill="1" applyBorder="1" applyAlignment="1"/>
    <xf numFmtId="0" fontId="5" fillId="2" borderId="12" xfId="2" applyNumberFormat="1" applyFont="1" applyFill="1" applyBorder="1" applyAlignment="1"/>
    <xf numFmtId="0" fontId="2" fillId="2" borderId="6" xfId="2" applyNumberFormat="1" applyFont="1" applyFill="1" applyBorder="1" applyAlignment="1"/>
    <xf numFmtId="0" fontId="8" fillId="2" borderId="14" xfId="2" applyNumberFormat="1" applyFont="1" applyFill="1" applyBorder="1" applyAlignment="1"/>
    <xf numFmtId="0" fontId="8" fillId="2" borderId="15" xfId="2" applyNumberFormat="1" applyFont="1" applyFill="1" applyBorder="1" applyAlignment="1"/>
    <xf numFmtId="1" fontId="8" fillId="2" borderId="16" xfId="3" applyNumberFormat="1" applyFont="1" applyFill="1" applyBorder="1" applyAlignment="1">
      <alignment horizontal="center"/>
    </xf>
    <xf numFmtId="1" fontId="8" fillId="2" borderId="17" xfId="3" applyNumberFormat="1" applyFont="1" applyFill="1" applyBorder="1" applyAlignment="1">
      <alignment horizontal="center"/>
    </xf>
    <xf numFmtId="0" fontId="3" fillId="0" borderId="0" xfId="2" applyNumberFormat="1" applyFont="1" applyFill="1" applyBorder="1" applyAlignment="1"/>
    <xf numFmtId="0" fontId="3" fillId="4" borderId="18" xfId="2" applyNumberFormat="1" applyFont="1" applyFill="1" applyBorder="1" applyAlignment="1"/>
    <xf numFmtId="0" fontId="3" fillId="4" borderId="19" xfId="2" applyNumberFormat="1" applyFont="1" applyFill="1" applyBorder="1" applyAlignment="1"/>
    <xf numFmtId="4" fontId="3" fillId="4" borderId="4" xfId="3" applyNumberFormat="1" applyFont="1" applyFill="1" applyBorder="1" applyAlignment="1"/>
    <xf numFmtId="4" fontId="3" fillId="4" borderId="20" xfId="3" applyNumberFormat="1" applyFont="1" applyFill="1" applyBorder="1" applyAlignment="1"/>
    <xf numFmtId="0" fontId="3" fillId="0" borderId="21" xfId="2" applyNumberFormat="1" applyFont="1" applyFill="1" applyBorder="1" applyAlignment="1"/>
    <xf numFmtId="4" fontId="3" fillId="0" borderId="9" xfId="3" applyNumberFormat="1" applyFont="1" applyFill="1" applyBorder="1" applyAlignment="1"/>
    <xf numFmtId="4" fontId="3" fillId="0" borderId="22" xfId="3" applyNumberFormat="1" applyFont="1" applyFill="1" applyBorder="1" applyAlignment="1"/>
    <xf numFmtId="0" fontId="3" fillId="4" borderId="23" xfId="2" applyNumberFormat="1" applyFont="1" applyFill="1" applyBorder="1" applyAlignment="1"/>
    <xf numFmtId="0" fontId="3" fillId="4" borderId="2" xfId="2" applyNumberFormat="1" applyFont="1" applyFill="1" applyBorder="1" applyAlignment="1"/>
    <xf numFmtId="4" fontId="3" fillId="4" borderId="5" xfId="3" applyNumberFormat="1" applyFont="1" applyFill="1" applyBorder="1" applyAlignment="1"/>
    <xf numFmtId="4" fontId="3" fillId="4" borderId="24" xfId="3" applyNumberFormat="1" applyFont="1" applyFill="1" applyBorder="1" applyAlignment="1"/>
    <xf numFmtId="0" fontId="3" fillId="3" borderId="23" xfId="2" applyNumberFormat="1" applyFont="1" applyFill="1" applyBorder="1" applyAlignment="1"/>
    <xf numFmtId="0" fontId="3" fillId="3" borderId="2" xfId="2" applyNumberFormat="1" applyFont="1" applyFill="1" applyBorder="1" applyAlignment="1"/>
    <xf numFmtId="4" fontId="3" fillId="3" borderId="3" xfId="3" applyNumberFormat="1" applyFont="1" applyFill="1" applyBorder="1" applyAlignment="1"/>
    <xf numFmtId="4" fontId="3" fillId="3" borderId="25" xfId="3" applyNumberFormat="1" applyFont="1" applyFill="1" applyBorder="1" applyAlignment="1"/>
    <xf numFmtId="0" fontId="9" fillId="3" borderId="21" xfId="2" applyNumberFormat="1" applyFont="1" applyFill="1" applyBorder="1" applyAlignment="1"/>
    <xf numFmtId="0" fontId="3" fillId="3" borderId="0" xfId="2" applyNumberFormat="1" applyFont="1" applyFill="1" applyBorder="1" applyAlignment="1"/>
    <xf numFmtId="4" fontId="8" fillId="3" borderId="10" xfId="3" applyNumberFormat="1" applyFont="1" applyFill="1" applyBorder="1" applyAlignment="1"/>
    <xf numFmtId="4" fontId="8" fillId="3" borderId="26" xfId="3" applyNumberFormat="1" applyFont="1" applyFill="1" applyBorder="1" applyAlignment="1"/>
    <xf numFmtId="4" fontId="3" fillId="3" borderId="10" xfId="3" applyNumberFormat="1" applyFont="1" applyFill="1" applyBorder="1" applyAlignment="1"/>
    <xf numFmtId="4" fontId="3" fillId="3" borderId="26" xfId="3" applyNumberFormat="1" applyFont="1" applyFill="1" applyBorder="1" applyAlignment="1"/>
    <xf numFmtId="0" fontId="8" fillId="2" borderId="18" xfId="2" applyNumberFormat="1" applyFont="1" applyFill="1" applyBorder="1" applyAlignment="1"/>
    <xf numFmtId="0" fontId="3" fillId="2" borderId="4" xfId="2" applyNumberFormat="1" applyFont="1" applyFill="1" applyBorder="1" applyAlignment="1"/>
    <xf numFmtId="4" fontId="3" fillId="2" borderId="27" xfId="3" applyNumberFormat="1" applyFont="1" applyFill="1" applyBorder="1" applyAlignment="1"/>
    <xf numFmtId="4" fontId="3" fillId="2" borderId="28" xfId="3" applyNumberFormat="1" applyFont="1" applyFill="1" applyBorder="1" applyAlignment="1"/>
    <xf numFmtId="0" fontId="3" fillId="4" borderId="29" xfId="2" applyNumberFormat="1" applyFont="1" applyFill="1" applyBorder="1" applyAlignment="1"/>
    <xf numFmtId="0" fontId="3" fillId="4" borderId="30" xfId="2" applyNumberFormat="1" applyFont="1" applyFill="1" applyBorder="1" applyAlignment="1"/>
    <xf numFmtId="4" fontId="3" fillId="4" borderId="6" xfId="3" applyNumberFormat="1" applyFont="1" applyFill="1" applyBorder="1" applyAlignment="1"/>
    <xf numFmtId="4" fontId="3" fillId="4" borderId="31" xfId="3" applyNumberFormat="1" applyFont="1" applyFill="1" applyBorder="1" applyAlignment="1"/>
    <xf numFmtId="0" fontId="3" fillId="3" borderId="21" xfId="2" applyNumberFormat="1" applyFont="1" applyFill="1" applyBorder="1" applyAlignment="1"/>
    <xf numFmtId="0" fontId="10" fillId="3" borderId="21" xfId="2" applyNumberFormat="1" applyFont="1" applyFill="1" applyBorder="1" applyAlignment="1"/>
    <xf numFmtId="0" fontId="3" fillId="3" borderId="29" xfId="2" applyNumberFormat="1" applyFont="1" applyFill="1" applyBorder="1" applyAlignment="1"/>
    <xf numFmtId="0" fontId="3" fillId="3" borderId="30" xfId="2" applyNumberFormat="1" applyFont="1" applyFill="1" applyBorder="1" applyAlignment="1"/>
    <xf numFmtId="4" fontId="3" fillId="3" borderId="12" xfId="3" applyNumberFormat="1" applyFont="1" applyFill="1" applyBorder="1" applyAlignment="1"/>
    <xf numFmtId="4" fontId="3" fillId="3" borderId="32" xfId="3" applyNumberFormat="1" applyFont="1" applyFill="1" applyBorder="1" applyAlignment="1"/>
    <xf numFmtId="0" fontId="8" fillId="2" borderId="29" xfId="2" applyNumberFormat="1" applyFont="1" applyFill="1" applyBorder="1" applyAlignment="1"/>
    <xf numFmtId="0" fontId="3" fillId="2" borderId="30" xfId="2" applyNumberFormat="1" applyFont="1" applyFill="1" applyBorder="1" applyAlignment="1"/>
    <xf numFmtId="4" fontId="8" fillId="2" borderId="6" xfId="3" applyNumberFormat="1" applyFont="1" applyFill="1" applyBorder="1" applyAlignment="1"/>
    <xf numFmtId="4" fontId="8" fillId="2" borderId="31" xfId="3" applyNumberFormat="1" applyFont="1" applyFill="1" applyBorder="1" applyAlignment="1"/>
    <xf numFmtId="4" fontId="3" fillId="0" borderId="0" xfId="2" applyNumberFormat="1" applyFont="1" applyFill="1" applyBorder="1" applyAlignment="1"/>
    <xf numFmtId="0" fontId="3" fillId="2" borderId="19" xfId="2" applyNumberFormat="1" applyFont="1" applyFill="1" applyBorder="1" applyAlignment="1"/>
    <xf numFmtId="4" fontId="8" fillId="2" borderId="4" xfId="3" applyNumberFormat="1" applyFont="1" applyFill="1" applyBorder="1" applyAlignment="1"/>
    <xf numFmtId="4" fontId="8" fillId="2" borderId="20" xfId="3" applyNumberFormat="1" applyFont="1" applyFill="1" applyBorder="1" applyAlignment="1"/>
    <xf numFmtId="0" fontId="3" fillId="2" borderId="23" xfId="2" applyNumberFormat="1" applyFont="1" applyFill="1" applyBorder="1" applyAlignment="1"/>
    <xf numFmtId="0" fontId="3" fillId="2" borderId="2" xfId="2" applyNumberFormat="1" applyFont="1" applyFill="1" applyBorder="1" applyAlignment="1"/>
    <xf numFmtId="4" fontId="3" fillId="2" borderId="5" xfId="3" applyNumberFormat="1" applyFont="1" applyFill="1" applyBorder="1" applyAlignment="1"/>
    <xf numFmtId="4" fontId="3" fillId="2" borderId="24" xfId="3" applyNumberFormat="1" applyFont="1" applyFill="1" applyBorder="1" applyAlignment="1"/>
    <xf numFmtId="0" fontId="8" fillId="2" borderId="21" xfId="2" applyNumberFormat="1" applyFont="1" applyFill="1" applyBorder="1" applyAlignment="1"/>
    <xf numFmtId="0" fontId="3" fillId="2" borderId="0" xfId="2" applyNumberFormat="1" applyFont="1" applyFill="1" applyBorder="1" applyAlignment="1"/>
    <xf numFmtId="4" fontId="8" fillId="2" borderId="9" xfId="3" applyNumberFormat="1" applyFont="1" applyFill="1" applyBorder="1" applyAlignment="1"/>
    <xf numFmtId="4" fontId="8" fillId="2" borderId="22" xfId="3" applyNumberFormat="1" applyFont="1" applyFill="1" applyBorder="1" applyAlignment="1"/>
    <xf numFmtId="0" fontId="3" fillId="2" borderId="29" xfId="2" applyNumberFormat="1" applyFont="1" applyFill="1" applyBorder="1" applyAlignment="1"/>
    <xf numFmtId="4" fontId="3" fillId="2" borderId="6" xfId="3" applyNumberFormat="1" applyFont="1" applyFill="1" applyBorder="1" applyAlignment="1"/>
    <xf numFmtId="4" fontId="3" fillId="2" borderId="31" xfId="3" applyNumberFormat="1" applyFont="1" applyFill="1" applyBorder="1" applyAlignment="1"/>
    <xf numFmtId="0" fontId="3" fillId="2" borderId="33" xfId="2" applyNumberFormat="1" applyFont="1" applyFill="1" applyBorder="1" applyAlignment="1"/>
    <xf numFmtId="0" fontId="8" fillId="2" borderId="34" xfId="2" applyNumberFormat="1" applyFont="1" applyFill="1" applyBorder="1" applyAlignment="1"/>
    <xf numFmtId="0" fontId="3" fillId="2" borderId="35" xfId="2" applyNumberFormat="1" applyFont="1" applyFill="1" applyBorder="1" applyAlignment="1"/>
    <xf numFmtId="4" fontId="8" fillId="2" borderId="36" xfId="3" applyNumberFormat="1" applyFont="1" applyFill="1" applyBorder="1" applyAlignment="1"/>
    <xf numFmtId="4" fontId="8" fillId="2" borderId="37" xfId="3" applyNumberFormat="1" applyFont="1" applyFill="1" applyBorder="1" applyAlignment="1"/>
    <xf numFmtId="4" fontId="3" fillId="0" borderId="0" xfId="3" applyNumberFormat="1" applyFont="1" applyFill="1" applyBorder="1" applyAlignment="1"/>
    <xf numFmtId="1" fontId="8" fillId="2" borderId="38" xfId="3" applyNumberFormat="1" applyFont="1" applyFill="1" applyBorder="1" applyAlignment="1">
      <alignment horizontal="center"/>
    </xf>
    <xf numFmtId="4" fontId="3" fillId="4" borderId="25" xfId="3" applyNumberFormat="1" applyFont="1" applyFill="1" applyBorder="1" applyAlignment="1"/>
    <xf numFmtId="0" fontId="3" fillId="0" borderId="23" xfId="2" applyNumberFormat="1" applyFont="1" applyFill="1" applyBorder="1" applyAlignment="1"/>
    <xf numFmtId="4" fontId="3" fillId="0" borderId="5" xfId="3" applyNumberFormat="1" applyFont="1" applyFill="1" applyBorder="1" applyAlignment="1"/>
    <xf numFmtId="4" fontId="3" fillId="0" borderId="25" xfId="3" applyNumberFormat="1" applyFont="1" applyFill="1" applyBorder="1" applyAlignment="1"/>
    <xf numFmtId="4" fontId="3" fillId="0" borderId="26" xfId="3" applyNumberFormat="1" applyFont="1" applyFill="1" applyBorder="1" applyAlignment="1"/>
    <xf numFmtId="0" fontId="3" fillId="0" borderId="29" xfId="2" applyNumberFormat="1" applyFont="1" applyFill="1" applyBorder="1" applyAlignment="1"/>
    <xf numFmtId="0" fontId="3" fillId="0" borderId="30" xfId="2" applyNumberFormat="1" applyFont="1" applyFill="1" applyBorder="1" applyAlignment="1"/>
    <xf numFmtId="4" fontId="3" fillId="0" borderId="6" xfId="3" applyNumberFormat="1" applyFont="1" applyFill="1" applyBorder="1" applyAlignment="1"/>
    <xf numFmtId="4" fontId="3" fillId="0" borderId="32" xfId="3" applyNumberFormat="1" applyFont="1" applyFill="1" applyBorder="1" applyAlignment="1"/>
    <xf numFmtId="4" fontId="3" fillId="4" borderId="9" xfId="3" applyNumberFormat="1" applyFont="1" applyFill="1" applyBorder="1" applyAlignment="1"/>
    <xf numFmtId="4" fontId="3" fillId="4" borderId="26" xfId="3" applyNumberFormat="1" applyFont="1" applyFill="1" applyBorder="1" applyAlignment="1"/>
    <xf numFmtId="43" fontId="3" fillId="0" borderId="0" xfId="1" applyFont="1" applyFill="1" applyBorder="1" applyAlignment="1"/>
    <xf numFmtId="4" fontId="3" fillId="4" borderId="28" xfId="3" applyNumberFormat="1" applyFont="1" applyFill="1" applyBorder="1" applyAlignment="1"/>
    <xf numFmtId="4" fontId="3" fillId="3" borderId="5" xfId="3" applyNumberFormat="1" applyFont="1" applyFill="1" applyBorder="1" applyAlignment="1"/>
    <xf numFmtId="4" fontId="8" fillId="3" borderId="9" xfId="3" applyNumberFormat="1" applyFont="1" applyFill="1" applyBorder="1" applyAlignment="1"/>
    <xf numFmtId="0" fontId="9" fillId="3" borderId="29" xfId="2" applyNumberFormat="1" applyFont="1" applyFill="1" applyBorder="1" applyAlignment="1"/>
    <xf numFmtId="4" fontId="3" fillId="3" borderId="6" xfId="3" applyNumberFormat="1" applyFont="1" applyFill="1" applyBorder="1" applyAlignment="1"/>
    <xf numFmtId="4" fontId="3" fillId="2" borderId="4" xfId="3" applyNumberFormat="1" applyFont="1" applyFill="1" applyBorder="1" applyAlignment="1"/>
    <xf numFmtId="164" fontId="3" fillId="0" borderId="0" xfId="2" applyNumberFormat="1" applyFont="1" applyFill="1" applyBorder="1" applyAlignment="1"/>
    <xf numFmtId="4" fontId="3" fillId="4" borderId="32" xfId="3" applyNumberFormat="1" applyFont="1" applyFill="1" applyBorder="1" applyAlignment="1"/>
    <xf numFmtId="4" fontId="3" fillId="3" borderId="9" xfId="3" applyNumberFormat="1" applyFont="1" applyFill="1" applyBorder="1" applyAlignment="1"/>
    <xf numFmtId="4" fontId="3" fillId="2" borderId="9" xfId="3" applyNumberFormat="1" applyFont="1" applyFill="1" applyBorder="1" applyAlignment="1"/>
    <xf numFmtId="4" fontId="3" fillId="2" borderId="26" xfId="3" applyNumberFormat="1" applyFont="1" applyFill="1" applyBorder="1" applyAlignment="1"/>
    <xf numFmtId="0" fontId="8" fillId="2" borderId="23" xfId="2" applyNumberFormat="1" applyFont="1" applyFill="1" applyBorder="1" applyAlignment="1"/>
    <xf numFmtId="4" fontId="3" fillId="2" borderId="25" xfId="3" applyNumberFormat="1" applyFont="1" applyFill="1" applyBorder="1" applyAlignment="1"/>
    <xf numFmtId="4" fontId="8" fillId="2" borderId="26" xfId="3" applyNumberFormat="1" applyFont="1" applyFill="1" applyBorder="1" applyAlignment="1"/>
    <xf numFmtId="4" fontId="3" fillId="2" borderId="32" xfId="3" applyNumberFormat="1" applyFont="1" applyFill="1" applyBorder="1" applyAlignment="1"/>
    <xf numFmtId="0" fontId="8" fillId="2" borderId="30" xfId="2" applyNumberFormat="1" applyFont="1" applyFill="1" applyBorder="1" applyAlignment="1"/>
    <xf numFmtId="0" fontId="3" fillId="2" borderId="7" xfId="2" applyNumberFormat="1" applyFont="1" applyFill="1" applyBorder="1" applyAlignment="1"/>
    <xf numFmtId="4" fontId="8" fillId="2" borderId="39" xfId="3" applyNumberFormat="1" applyFont="1" applyFill="1" applyBorder="1" applyAlignment="1"/>
    <xf numFmtId="0" fontId="4" fillId="2" borderId="5" xfId="2" applyNumberFormat="1" applyFont="1" applyFill="1" applyBorder="1" applyAlignment="1">
      <alignment horizontal="center" vertical="center" wrapText="1"/>
    </xf>
    <xf numFmtId="0" fontId="4" fillId="2" borderId="6" xfId="2" applyNumberFormat="1" applyFont="1" applyFill="1" applyBorder="1" applyAlignment="1">
      <alignment horizontal="center" vertical="center" wrapText="1"/>
    </xf>
    <xf numFmtId="0" fontId="4" fillId="2" borderId="4" xfId="2" applyNumberFormat="1" applyFont="1" applyFill="1" applyBorder="1" applyAlignment="1">
      <alignment horizontal="center"/>
    </xf>
  </cellXfs>
  <cellStyles count="4">
    <cellStyle name="Migliaia" xfId="1" builtinId="3"/>
    <cellStyle name="Migliaia 2" xfId="3" xr:uid="{7BE1B5CD-E967-4640-9A97-F39C60B3D6A9}"/>
    <cellStyle name="Normale" xfId="0" builtinId="0"/>
    <cellStyle name="Normale 2 2" xfId="2" xr:uid="{8C6AA447-9CAB-4709-A47C-88D466FC49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versit&#224;%20degli%20Studi%20di%20Milano/CINECA%20U-GOV/Configurazioni%20Atenei/Gestione%20amministrativa/Budget%202026/Tabelle%20Bilancio/Tabelle%20in%20Nota%20illustrativa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Investimenti Pluriennale"/>
      <sheetName val="Budget Economico Pluriennale"/>
      <sheetName val="Budget Investimenti Annuale"/>
      <sheetName val="Budget Economico Annuale"/>
      <sheetName val="Budget Economico Sintesi"/>
      <sheetName val="Budget Economico Sintesi (SF)"/>
      <sheetName val="Budget Economico Annuale (SF)"/>
      <sheetName val="Proventi"/>
      <sheetName val="Costi"/>
      <sheetName val="Indicatori"/>
      <sheetName val="Tabella utilizzo Riserve (2)"/>
      <sheetName val="Tabella utilizzo Riserve"/>
      <sheetName val="Tabella Riserve (omogenea reda)"/>
      <sheetName val="Tabella aliquote ammortamenti"/>
      <sheetName val="Analisi CdR"/>
      <sheetName val="Analisi per struttura"/>
      <sheetName val="Bilancio Genere - Welfare"/>
      <sheetName val="Strutture DiP&amp;Bib"/>
      <sheetName val="Fitti Attivi"/>
      <sheetName val="Locazioni Passive"/>
    </sheetNames>
    <sheetDataSet>
      <sheetData sheetId="0" refreshError="1"/>
      <sheetData sheetId="1"/>
      <sheetData sheetId="2"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B8">
            <v>157000</v>
          </cell>
          <cell r="C8">
            <v>0</v>
          </cell>
          <cell r="D8">
            <v>0</v>
          </cell>
          <cell r="E8">
            <v>157000</v>
          </cell>
          <cell r="F8">
            <v>0</v>
          </cell>
          <cell r="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B15">
            <v>3311305</v>
          </cell>
          <cell r="C15">
            <v>0</v>
          </cell>
          <cell r="D15">
            <v>0</v>
          </cell>
          <cell r="E15">
            <v>3311305</v>
          </cell>
          <cell r="F15">
            <v>0</v>
          </cell>
          <cell r="G15">
            <v>0</v>
          </cell>
        </row>
        <row r="16">
          <cell r="B16">
            <v>417200</v>
          </cell>
          <cell r="C16">
            <v>0</v>
          </cell>
          <cell r="D16">
            <v>0</v>
          </cell>
          <cell r="E16">
            <v>417200</v>
          </cell>
          <cell r="F16">
            <v>0</v>
          </cell>
          <cell r="G16">
            <v>0</v>
          </cell>
        </row>
        <row r="17">
          <cell r="B17">
            <v>1007414.6</v>
          </cell>
          <cell r="C17">
            <v>0</v>
          </cell>
          <cell r="D17">
            <v>0</v>
          </cell>
          <cell r="E17">
            <v>1007414.6</v>
          </cell>
          <cell r="F17">
            <v>0</v>
          </cell>
          <cell r="G17">
            <v>0</v>
          </cell>
        </row>
        <row r="18">
          <cell r="B18">
            <v>540000</v>
          </cell>
          <cell r="C18">
            <v>0</v>
          </cell>
          <cell r="D18">
            <v>0</v>
          </cell>
          <cell r="E18">
            <v>540000</v>
          </cell>
          <cell r="F18">
            <v>0</v>
          </cell>
          <cell r="G18">
            <v>0</v>
          </cell>
        </row>
        <row r="19">
          <cell r="B19">
            <v>1720000</v>
          </cell>
          <cell r="C19">
            <v>0</v>
          </cell>
          <cell r="D19">
            <v>0</v>
          </cell>
          <cell r="E19">
            <v>1720000</v>
          </cell>
          <cell r="F19">
            <v>0</v>
          </cell>
          <cell r="G19">
            <v>0</v>
          </cell>
        </row>
        <row r="20">
          <cell r="B20">
            <v>6000</v>
          </cell>
          <cell r="C20">
            <v>0</v>
          </cell>
          <cell r="D20">
            <v>0</v>
          </cell>
          <cell r="E20">
            <v>6000</v>
          </cell>
          <cell r="F20">
            <v>0</v>
          </cell>
          <cell r="G20">
            <v>0</v>
          </cell>
        </row>
      </sheetData>
      <sheetData sheetId="3">
        <row r="3">
          <cell r="C3">
            <v>90200000</v>
          </cell>
        </row>
        <row r="4">
          <cell r="C4">
            <v>0</v>
          </cell>
        </row>
        <row r="5">
          <cell r="C5">
            <v>0</v>
          </cell>
        </row>
        <row r="7">
          <cell r="C7">
            <v>446841531</v>
          </cell>
        </row>
        <row r="8">
          <cell r="C8">
            <v>5620850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1033890</v>
          </cell>
        </row>
        <row r="13">
          <cell r="C13">
            <v>21183757.949999999</v>
          </cell>
        </row>
        <row r="14">
          <cell r="C14">
            <v>19766504</v>
          </cell>
        </row>
        <row r="15">
          <cell r="C15">
            <v>27278635.489999998</v>
          </cell>
        </row>
        <row r="16">
          <cell r="C16">
            <v>17193155.489999998</v>
          </cell>
        </row>
        <row r="17">
          <cell r="C17">
            <v>0</v>
          </cell>
        </row>
        <row r="18">
          <cell r="C18">
            <v>0</v>
          </cell>
        </row>
        <row r="25">
          <cell r="C25">
            <v>241852704.12</v>
          </cell>
        </row>
        <row r="26">
          <cell r="C26">
            <v>2177388.86</v>
          </cell>
        </row>
        <row r="27">
          <cell r="C27">
            <v>1681870</v>
          </cell>
        </row>
        <row r="28">
          <cell r="C28">
            <v>810400</v>
          </cell>
        </row>
        <row r="29">
          <cell r="C29">
            <v>1128050</v>
          </cell>
        </row>
        <row r="30">
          <cell r="C30">
            <v>87206000</v>
          </cell>
        </row>
        <row r="32">
          <cell r="C32">
            <v>107705307.37</v>
          </cell>
        </row>
        <row r="33">
          <cell r="C33">
            <v>24071504</v>
          </cell>
        </row>
        <row r="34">
          <cell r="C34">
            <v>552465.30000000005</v>
          </cell>
        </row>
        <row r="35">
          <cell r="C35">
            <v>0</v>
          </cell>
        </row>
        <row r="36">
          <cell r="C36">
            <v>6171995.8399999999</v>
          </cell>
        </row>
        <row r="37">
          <cell r="C37">
            <v>0</v>
          </cell>
        </row>
        <row r="38">
          <cell r="C38">
            <v>7140463.6299999999</v>
          </cell>
        </row>
        <row r="39">
          <cell r="C39">
            <v>69878066.049999997</v>
          </cell>
        </row>
        <row r="40">
          <cell r="C40">
            <v>1173142.6299999999</v>
          </cell>
        </row>
        <row r="41">
          <cell r="C41">
            <v>0</v>
          </cell>
        </row>
        <row r="42">
          <cell r="C42">
            <v>11341340.84</v>
          </cell>
        </row>
        <row r="43">
          <cell r="C43">
            <v>24786695.969999999</v>
          </cell>
        </row>
        <row r="45">
          <cell r="C45">
            <v>357419</v>
          </cell>
        </row>
        <row r="46">
          <cell r="C46">
            <v>7946557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2074568</v>
          </cell>
        </row>
        <row r="58">
          <cell r="C58">
            <v>0</v>
          </cell>
        </row>
        <row r="59">
          <cell r="C59">
            <v>-76303.44</v>
          </cell>
        </row>
        <row r="60">
          <cell r="C60">
            <v>0</v>
          </cell>
        </row>
        <row r="62">
          <cell r="C62">
            <v>0</v>
          </cell>
        </row>
        <row r="63">
          <cell r="C63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21062926.390000001</v>
          </cell>
        </row>
        <row r="72">
          <cell r="C72">
            <v>7270000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64D2B-08CB-4EE8-9A69-7EE1FB160B2D}">
  <dimension ref="A1:K98"/>
  <sheetViews>
    <sheetView showGridLines="0" tabSelected="1" zoomScaleNormal="100" workbookViewId="0">
      <selection activeCell="D6" sqref="D6"/>
    </sheetView>
  </sheetViews>
  <sheetFormatPr defaultColWidth="9.1796875" defaultRowHeight="13" x14ac:dyDescent="0.3"/>
  <cols>
    <col min="1" max="1" width="5" style="36" customWidth="1"/>
    <col min="2" max="2" width="69.81640625" style="36" customWidth="1"/>
    <col min="3" max="5" width="21.453125" style="96" customWidth="1"/>
    <col min="6" max="6" width="13.81640625" style="36" bestFit="1" customWidth="1"/>
    <col min="7" max="7" width="17.81640625" style="36" customWidth="1"/>
    <col min="8" max="8" width="18.54296875" style="36" customWidth="1"/>
    <col min="9" max="9" width="15.453125" style="36" customWidth="1"/>
    <col min="10" max="11" width="14" style="36" bestFit="1" customWidth="1"/>
    <col min="12" max="16384" width="9.1796875" style="36"/>
  </cols>
  <sheetData>
    <row r="1" spans="1:8" x14ac:dyDescent="0.3">
      <c r="A1" s="32" t="s">
        <v>32</v>
      </c>
      <c r="B1" s="33"/>
      <c r="C1" s="34">
        <v>2026</v>
      </c>
      <c r="D1" s="34">
        <v>2027</v>
      </c>
      <c r="E1" s="97">
        <v>2028</v>
      </c>
    </row>
    <row r="2" spans="1:8" x14ac:dyDescent="0.3">
      <c r="A2" s="37" t="s">
        <v>34</v>
      </c>
      <c r="B2" s="38"/>
      <c r="C2" s="46">
        <f>C3+C4+C5</f>
        <v>90200000</v>
      </c>
      <c r="D2" s="46">
        <f>D3+D4+D5</f>
        <v>90200000</v>
      </c>
      <c r="E2" s="98">
        <f>E3+E4+E5</f>
        <v>90200000</v>
      </c>
    </row>
    <row r="3" spans="1:8" x14ac:dyDescent="0.3">
      <c r="A3" s="99"/>
      <c r="B3" s="2" t="s">
        <v>35</v>
      </c>
      <c r="C3" s="100">
        <f>'[1]Budget Economico Annuale'!C3</f>
        <v>90200000</v>
      </c>
      <c r="D3" s="100">
        <v>90200000</v>
      </c>
      <c r="E3" s="101">
        <v>90200000</v>
      </c>
    </row>
    <row r="4" spans="1:8" x14ac:dyDescent="0.3">
      <c r="A4" s="41"/>
      <c r="B4" s="36" t="s">
        <v>36</v>
      </c>
      <c r="C4" s="42">
        <f>'[1]Budget Economico Annuale'!C4</f>
        <v>0</v>
      </c>
      <c r="D4" s="42">
        <v>0</v>
      </c>
      <c r="E4" s="102">
        <v>0</v>
      </c>
    </row>
    <row r="5" spans="1:8" x14ac:dyDescent="0.3">
      <c r="A5" s="103"/>
      <c r="B5" s="104" t="s">
        <v>37</v>
      </c>
      <c r="C5" s="105">
        <f>'[1]Budget Economico Annuale'!C5</f>
        <v>0</v>
      </c>
      <c r="D5" s="105">
        <v>0</v>
      </c>
      <c r="E5" s="106">
        <v>0</v>
      </c>
    </row>
    <row r="6" spans="1:8" x14ac:dyDescent="0.3">
      <c r="A6" s="37" t="s">
        <v>38</v>
      </c>
      <c r="B6" s="38"/>
      <c r="C6" s="107">
        <f>C7+C8+C9+C10+C11+C12+C13</f>
        <v>474680028.94999999</v>
      </c>
      <c r="D6" s="107">
        <f>D7+D8+D9+D10+D11+D12+D13</f>
        <v>458540465.36000001</v>
      </c>
      <c r="E6" s="108">
        <f>E7+E8+E9+E10+E11+E12+E13</f>
        <v>440434533</v>
      </c>
    </row>
    <row r="7" spans="1:8" x14ac:dyDescent="0.3">
      <c r="A7" s="99"/>
      <c r="B7" s="2" t="s">
        <v>39</v>
      </c>
      <c r="C7" s="100">
        <f>'[1]Budget Economico Annuale'!C7</f>
        <v>446841531</v>
      </c>
      <c r="D7" s="100">
        <v>441971546</v>
      </c>
      <c r="E7" s="101">
        <v>426019623</v>
      </c>
      <c r="G7" s="76"/>
      <c r="H7" s="109"/>
    </row>
    <row r="8" spans="1:8" x14ac:dyDescent="0.3">
      <c r="A8" s="41"/>
      <c r="B8" s="36" t="s">
        <v>40</v>
      </c>
      <c r="C8" s="42">
        <f>'[1]Budget Economico Annuale'!C8</f>
        <v>5620850</v>
      </c>
      <c r="D8" s="42">
        <v>4922850</v>
      </c>
      <c r="E8" s="102">
        <v>4300000</v>
      </c>
      <c r="F8" s="76"/>
      <c r="G8" s="76"/>
    </row>
    <row r="9" spans="1:8" x14ac:dyDescent="0.3">
      <c r="A9" s="41"/>
      <c r="B9" s="36" t="s">
        <v>41</v>
      </c>
      <c r="C9" s="42">
        <f>'[1]Budget Economico Annuale'!C9</f>
        <v>0</v>
      </c>
      <c r="D9" s="42">
        <v>0</v>
      </c>
      <c r="E9" s="102">
        <v>0</v>
      </c>
    </row>
    <row r="10" spans="1:8" x14ac:dyDescent="0.3">
      <c r="A10" s="41"/>
      <c r="B10" s="36" t="s">
        <v>42</v>
      </c>
      <c r="C10" s="42">
        <f>'[1]Budget Economico Annuale'!C10</f>
        <v>0</v>
      </c>
      <c r="D10" s="42">
        <v>0</v>
      </c>
      <c r="E10" s="102">
        <v>0</v>
      </c>
    </row>
    <row r="11" spans="1:8" x14ac:dyDescent="0.3">
      <c r="A11" s="41"/>
      <c r="B11" s="36" t="s">
        <v>43</v>
      </c>
      <c r="C11" s="42">
        <f>'[1]Budget Economico Annuale'!C11</f>
        <v>0</v>
      </c>
      <c r="D11" s="42">
        <v>0</v>
      </c>
      <c r="E11" s="102">
        <v>0</v>
      </c>
    </row>
    <row r="12" spans="1:8" x14ac:dyDescent="0.3">
      <c r="A12" s="41"/>
      <c r="B12" s="36" t="s">
        <v>44</v>
      </c>
      <c r="C12" s="42">
        <f>'[1]Budget Economico Annuale'!C12</f>
        <v>1033890</v>
      </c>
      <c r="D12" s="42">
        <v>806334</v>
      </c>
      <c r="E12" s="102">
        <v>676849</v>
      </c>
    </row>
    <row r="13" spans="1:8" x14ac:dyDescent="0.3">
      <c r="A13" s="103"/>
      <c r="B13" s="104" t="s">
        <v>45</v>
      </c>
      <c r="C13" s="105">
        <f>'[1]Budget Economico Annuale'!C13</f>
        <v>21183757.949999999</v>
      </c>
      <c r="D13" s="105">
        <v>10839735.359999999</v>
      </c>
      <c r="E13" s="106">
        <v>9438061</v>
      </c>
      <c r="G13" s="109"/>
    </row>
    <row r="14" spans="1:8" x14ac:dyDescent="0.3">
      <c r="A14" s="37" t="s">
        <v>46</v>
      </c>
      <c r="B14" s="38"/>
      <c r="C14" s="39">
        <f>'[1]Budget Economico Annuale'!C14</f>
        <v>19766504</v>
      </c>
      <c r="D14" s="39">
        <v>19766504</v>
      </c>
      <c r="E14" s="110">
        <v>19766504</v>
      </c>
    </row>
    <row r="15" spans="1:8" x14ac:dyDescent="0.3">
      <c r="A15" s="37" t="s">
        <v>47</v>
      </c>
      <c r="B15" s="38"/>
      <c r="C15" s="39">
        <f>'[1]Budget Economico Annuale'!C15</f>
        <v>27278635.489999998</v>
      </c>
      <c r="D15" s="39">
        <v>7563428</v>
      </c>
      <c r="E15" s="110">
        <v>7257103</v>
      </c>
    </row>
    <row r="16" spans="1:8" x14ac:dyDescent="0.3">
      <c r="A16" s="37"/>
      <c r="B16" s="38" t="s">
        <v>48</v>
      </c>
      <c r="C16" s="39">
        <f>'[1]Budget Economico Annuale'!C16</f>
        <v>17193155.489999998</v>
      </c>
      <c r="D16" s="39">
        <v>0</v>
      </c>
      <c r="E16" s="110">
        <v>0</v>
      </c>
    </row>
    <row r="17" spans="1:11" x14ac:dyDescent="0.3">
      <c r="A17" s="37" t="s">
        <v>49</v>
      </c>
      <c r="B17" s="38"/>
      <c r="C17" s="39">
        <f>'[1]Budget Economico Annuale'!C17</f>
        <v>0</v>
      </c>
      <c r="D17" s="39">
        <v>0</v>
      </c>
      <c r="E17" s="110">
        <v>0</v>
      </c>
    </row>
    <row r="18" spans="1:11" x14ac:dyDescent="0.3">
      <c r="A18" s="37" t="s">
        <v>50</v>
      </c>
      <c r="B18" s="38"/>
      <c r="C18" s="39">
        <f>'[1]Budget Economico Annuale'!C18</f>
        <v>0</v>
      </c>
      <c r="D18" s="39">
        <v>0</v>
      </c>
      <c r="E18" s="110">
        <v>0</v>
      </c>
    </row>
    <row r="19" spans="1:11" x14ac:dyDescent="0.3">
      <c r="A19" s="48"/>
      <c r="B19" s="49"/>
      <c r="C19" s="111"/>
      <c r="D19" s="111"/>
      <c r="E19" s="51"/>
    </row>
    <row r="20" spans="1:11" x14ac:dyDescent="0.3">
      <c r="A20" s="52" t="s">
        <v>51</v>
      </c>
      <c r="B20" s="53"/>
      <c r="C20" s="112">
        <f>C2+C6+C14+C15+C17+C18</f>
        <v>611925168.44000006</v>
      </c>
      <c r="D20" s="112">
        <f>D2+D6+D14+D15+D17+D18</f>
        <v>576070397.36000001</v>
      </c>
      <c r="E20" s="55">
        <f>E2+E6+E14+E15+E17+E18</f>
        <v>557658140</v>
      </c>
      <c r="F20" s="76"/>
    </row>
    <row r="21" spans="1:11" x14ac:dyDescent="0.3">
      <c r="A21" s="113"/>
      <c r="B21" s="69"/>
      <c r="C21" s="114"/>
      <c r="D21" s="114"/>
      <c r="E21" s="71"/>
    </row>
    <row r="22" spans="1:11" x14ac:dyDescent="0.3">
      <c r="A22" s="58" t="s">
        <v>52</v>
      </c>
      <c r="B22" s="91"/>
      <c r="C22" s="115"/>
      <c r="D22" s="115"/>
      <c r="E22" s="61"/>
    </row>
    <row r="23" spans="1:11" x14ac:dyDescent="0.3">
      <c r="A23" s="37" t="s">
        <v>53</v>
      </c>
      <c r="B23" s="38"/>
      <c r="C23" s="46">
        <f>C24+C30</f>
        <v>334856412.98000002</v>
      </c>
      <c r="D23" s="46">
        <f>D24+D30</f>
        <v>325085930</v>
      </c>
      <c r="E23" s="98">
        <f>E24+E30</f>
        <v>325860143</v>
      </c>
      <c r="F23" s="76"/>
      <c r="G23" s="109"/>
      <c r="H23" s="109"/>
      <c r="I23" s="109"/>
    </row>
    <row r="24" spans="1:11" x14ac:dyDescent="0.3">
      <c r="A24" s="99"/>
      <c r="B24" s="2" t="s">
        <v>54</v>
      </c>
      <c r="C24" s="100">
        <f>C25+C26+C27+C28+C29</f>
        <v>247650412.98000002</v>
      </c>
      <c r="D24" s="100">
        <f>D25+D26+D27+D28+D29</f>
        <v>237585930</v>
      </c>
      <c r="E24" s="101">
        <f>E25+E26+E27+E28+E29</f>
        <v>237660143</v>
      </c>
      <c r="G24" s="109"/>
      <c r="H24" s="109"/>
      <c r="I24" s="109"/>
      <c r="J24" s="116"/>
      <c r="K24" s="116"/>
    </row>
    <row r="25" spans="1:11" x14ac:dyDescent="0.3">
      <c r="A25" s="41"/>
      <c r="B25" s="36" t="s">
        <v>55</v>
      </c>
      <c r="C25" s="42">
        <f>'[1]Budget Economico Annuale'!C25</f>
        <v>241852704.12</v>
      </c>
      <c r="D25" s="42">
        <v>232321431</v>
      </c>
      <c r="E25" s="102">
        <v>232054953</v>
      </c>
      <c r="G25" s="109"/>
      <c r="H25" s="109"/>
      <c r="I25" s="109"/>
      <c r="J25" s="116"/>
      <c r="K25" s="116"/>
    </row>
    <row r="26" spans="1:11" x14ac:dyDescent="0.3">
      <c r="A26" s="41"/>
      <c r="B26" s="36" t="s">
        <v>56</v>
      </c>
      <c r="C26" s="42">
        <f>'[1]Budget Economico Annuale'!C26</f>
        <v>2177388.86</v>
      </c>
      <c r="D26" s="42">
        <v>1659309</v>
      </c>
      <c r="E26" s="102">
        <v>2000000</v>
      </c>
    </row>
    <row r="27" spans="1:11" x14ac:dyDescent="0.3">
      <c r="A27" s="41"/>
      <c r="B27" s="36" t="s">
        <v>57</v>
      </c>
      <c r="C27" s="42">
        <f>'[1]Budget Economico Annuale'!C27</f>
        <v>1681870</v>
      </c>
      <c r="D27" s="42">
        <v>1666740</v>
      </c>
      <c r="E27" s="102">
        <v>1666740</v>
      </c>
      <c r="G27" s="109"/>
      <c r="H27" s="109"/>
    </row>
    <row r="28" spans="1:11" x14ac:dyDescent="0.3">
      <c r="A28" s="41"/>
      <c r="B28" s="36" t="s">
        <v>58</v>
      </c>
      <c r="C28" s="42">
        <f>'[1]Budget Economico Annuale'!C28</f>
        <v>810400</v>
      </c>
      <c r="D28" s="42">
        <v>810400</v>
      </c>
      <c r="E28" s="102">
        <v>810400</v>
      </c>
      <c r="G28" s="109"/>
      <c r="H28" s="109"/>
    </row>
    <row r="29" spans="1:11" x14ac:dyDescent="0.3">
      <c r="A29" s="41"/>
      <c r="B29" s="36" t="s">
        <v>59</v>
      </c>
      <c r="C29" s="42">
        <f>'[1]Budget Economico Annuale'!C29</f>
        <v>1128050</v>
      </c>
      <c r="D29" s="42">
        <v>1128050</v>
      </c>
      <c r="E29" s="102">
        <v>1128050</v>
      </c>
    </row>
    <row r="30" spans="1:11" x14ac:dyDescent="0.3">
      <c r="A30" s="103"/>
      <c r="B30" s="104" t="s">
        <v>60</v>
      </c>
      <c r="C30" s="105">
        <f>'[1]Budget Economico Annuale'!C30</f>
        <v>87206000</v>
      </c>
      <c r="D30" s="105">
        <v>87500000</v>
      </c>
      <c r="E30" s="106">
        <v>88200000</v>
      </c>
      <c r="G30" s="109"/>
      <c r="H30" s="109"/>
    </row>
    <row r="31" spans="1:11" x14ac:dyDescent="0.3">
      <c r="A31" s="37" t="s">
        <v>61</v>
      </c>
      <c r="B31" s="38"/>
      <c r="C31" s="107">
        <f>C32+C33+C34+C35+C36+C37+C38+C39+C40+C41+C42+C43</f>
        <v>252820981.63</v>
      </c>
      <c r="D31" s="107">
        <f>D32+D33+D34+D35+D36+D37+D38+D39+D40+D41+D42+D43</f>
        <v>248030743.74000001</v>
      </c>
      <c r="E31" s="108">
        <f>E32+E33+E34+E35+E36+E37+E38+E39+E40+E41+E42+E43</f>
        <v>239835216.76000005</v>
      </c>
      <c r="F31" s="76"/>
    </row>
    <row r="32" spans="1:11" x14ac:dyDescent="0.3">
      <c r="A32" s="99"/>
      <c r="B32" s="2" t="s">
        <v>62</v>
      </c>
      <c r="C32" s="100">
        <f>'[1]Budget Economico Annuale'!C32</f>
        <v>107705307.37</v>
      </c>
      <c r="D32" s="100">
        <v>101771746.39</v>
      </c>
      <c r="E32" s="101">
        <v>97658253.390000001</v>
      </c>
      <c r="F32" s="76"/>
      <c r="G32" s="76"/>
      <c r="H32" s="109"/>
    </row>
    <row r="33" spans="1:7" x14ac:dyDescent="0.3">
      <c r="A33" s="41"/>
      <c r="B33" s="36" t="s">
        <v>63</v>
      </c>
      <c r="C33" s="42">
        <f>'[1]Budget Economico Annuale'!C33</f>
        <v>24071504</v>
      </c>
      <c r="D33" s="42">
        <v>24120514</v>
      </c>
      <c r="E33" s="102">
        <v>24120514</v>
      </c>
    </row>
    <row r="34" spans="1:7" x14ac:dyDescent="0.3">
      <c r="A34" s="41"/>
      <c r="B34" s="36" t="s">
        <v>64</v>
      </c>
      <c r="C34" s="42">
        <f>'[1]Budget Economico Annuale'!C34</f>
        <v>552465.30000000005</v>
      </c>
      <c r="D34" s="42">
        <v>636381</v>
      </c>
      <c r="E34" s="102">
        <v>637381</v>
      </c>
    </row>
    <row r="35" spans="1:7" x14ac:dyDescent="0.3">
      <c r="A35" s="41"/>
      <c r="B35" s="36" t="s">
        <v>65</v>
      </c>
      <c r="C35" s="42">
        <f>'[1]Budget Economico Annuale'!C35</f>
        <v>0</v>
      </c>
      <c r="D35" s="42">
        <v>0</v>
      </c>
      <c r="E35" s="102">
        <v>0</v>
      </c>
    </row>
    <row r="36" spans="1:7" x14ac:dyDescent="0.3">
      <c r="A36" s="41"/>
      <c r="B36" s="36" t="s">
        <v>66</v>
      </c>
      <c r="C36" s="42">
        <f>'[1]Budget Economico Annuale'!C36</f>
        <v>6171995.8399999999</v>
      </c>
      <c r="D36" s="42">
        <v>6895524.4400000004</v>
      </c>
      <c r="E36" s="102">
        <v>5826517.0499999998</v>
      </c>
      <c r="F36" s="76"/>
    </row>
    <row r="37" spans="1:7" x14ac:dyDescent="0.3">
      <c r="A37" s="41"/>
      <c r="B37" s="36" t="s">
        <v>67</v>
      </c>
      <c r="C37" s="42">
        <f>'[1]Budget Economico Annuale'!C37</f>
        <v>0</v>
      </c>
      <c r="D37" s="42">
        <v>0</v>
      </c>
      <c r="E37" s="102">
        <v>0</v>
      </c>
      <c r="F37" s="76"/>
    </row>
    <row r="38" spans="1:7" x14ac:dyDescent="0.3">
      <c r="A38" s="41"/>
      <c r="B38" s="36" t="s">
        <v>68</v>
      </c>
      <c r="C38" s="42">
        <f>'[1]Budget Economico Annuale'!C38</f>
        <v>7140463.6299999999</v>
      </c>
      <c r="D38" s="42">
        <v>7316476.4699999997</v>
      </c>
      <c r="E38" s="102">
        <v>7501070.46</v>
      </c>
      <c r="F38" s="76"/>
    </row>
    <row r="39" spans="1:7" x14ac:dyDescent="0.3">
      <c r="A39" s="41"/>
      <c r="B39" s="36" t="s">
        <v>69</v>
      </c>
      <c r="C39" s="42">
        <f>'[1]Budget Economico Annuale'!C39</f>
        <v>69878066.049999997</v>
      </c>
      <c r="D39" s="42">
        <v>71531833.689999998</v>
      </c>
      <c r="E39" s="102">
        <v>87774364.510000005</v>
      </c>
      <c r="F39" s="76"/>
      <c r="G39" s="76"/>
    </row>
    <row r="40" spans="1:7" x14ac:dyDescent="0.3">
      <c r="A40" s="41"/>
      <c r="B40" s="36" t="s">
        <v>70</v>
      </c>
      <c r="C40" s="42">
        <f>'[1]Budget Economico Annuale'!C40</f>
        <v>1173142.6299999999</v>
      </c>
      <c r="D40" s="42">
        <v>1322703.77</v>
      </c>
      <c r="E40" s="102">
        <v>1258910.3</v>
      </c>
      <c r="F40" s="76"/>
    </row>
    <row r="41" spans="1:7" x14ac:dyDescent="0.3">
      <c r="A41" s="41"/>
      <c r="B41" s="36" t="s">
        <v>71</v>
      </c>
      <c r="C41" s="42">
        <f>'[1]Budget Economico Annuale'!C41</f>
        <v>0</v>
      </c>
      <c r="D41" s="42">
        <v>0</v>
      </c>
      <c r="E41" s="102">
        <v>0</v>
      </c>
      <c r="F41" s="76"/>
    </row>
    <row r="42" spans="1:7" x14ac:dyDescent="0.3">
      <c r="A42" s="41"/>
      <c r="B42" s="36" t="s">
        <v>72</v>
      </c>
      <c r="C42" s="42">
        <f>'[1]Budget Economico Annuale'!C42</f>
        <v>11341340.84</v>
      </c>
      <c r="D42" s="42">
        <v>9564146.0700000003</v>
      </c>
      <c r="E42" s="102">
        <v>9510875.0800000001</v>
      </c>
      <c r="F42" s="76"/>
    </row>
    <row r="43" spans="1:7" x14ac:dyDescent="0.3">
      <c r="A43" s="103"/>
      <c r="B43" s="104" t="s">
        <v>73</v>
      </c>
      <c r="C43" s="105">
        <f>'[1]Budget Economico Annuale'!C43</f>
        <v>24786695.969999999</v>
      </c>
      <c r="D43" s="105">
        <v>24871417.91</v>
      </c>
      <c r="E43" s="106">
        <v>5547330.9700000007</v>
      </c>
      <c r="F43" s="76"/>
    </row>
    <row r="44" spans="1:7" x14ac:dyDescent="0.3">
      <c r="A44" s="37" t="s">
        <v>74</v>
      </c>
      <c r="B44" s="38"/>
      <c r="C44" s="107">
        <f>C45+C46+C47+C48</f>
        <v>8303976</v>
      </c>
      <c r="D44" s="107">
        <f>D45+D46+D47+D48</f>
        <v>8841878</v>
      </c>
      <c r="E44" s="108">
        <f>E45+E46+E47+E48</f>
        <v>8986261</v>
      </c>
      <c r="F44" s="76"/>
    </row>
    <row r="45" spans="1:7" x14ac:dyDescent="0.3">
      <c r="A45" s="99"/>
      <c r="B45" s="2" t="s">
        <v>75</v>
      </c>
      <c r="C45" s="100">
        <f>'[1]Budget Economico Annuale'!C45</f>
        <v>357419</v>
      </c>
      <c r="D45" s="100">
        <v>285040</v>
      </c>
      <c r="E45" s="101">
        <v>211546</v>
      </c>
      <c r="F45" s="76"/>
    </row>
    <row r="46" spans="1:7" x14ac:dyDescent="0.3">
      <c r="A46" s="41"/>
      <c r="B46" s="36" t="s">
        <v>76</v>
      </c>
      <c r="C46" s="42">
        <f>'[1]Budget Economico Annuale'!C46</f>
        <v>7946557</v>
      </c>
      <c r="D46" s="42">
        <v>8556838</v>
      </c>
      <c r="E46" s="102">
        <v>8774715</v>
      </c>
      <c r="F46" s="76"/>
      <c r="G46" s="76"/>
    </row>
    <row r="47" spans="1:7" x14ac:dyDescent="0.3">
      <c r="A47" s="41"/>
      <c r="B47" s="36" t="s">
        <v>77</v>
      </c>
      <c r="C47" s="42">
        <f>'[1]Budget Economico Annuale'!C47</f>
        <v>0</v>
      </c>
      <c r="D47" s="42">
        <v>0</v>
      </c>
      <c r="E47" s="102">
        <v>0</v>
      </c>
    </row>
    <row r="48" spans="1:7" x14ac:dyDescent="0.3">
      <c r="A48" s="103"/>
      <c r="B48" s="104" t="s">
        <v>78</v>
      </c>
      <c r="C48" s="105">
        <f>'[1]Budget Economico Annuale'!C48</f>
        <v>0</v>
      </c>
      <c r="D48" s="105">
        <v>0</v>
      </c>
      <c r="E48" s="106">
        <v>0</v>
      </c>
    </row>
    <row r="49" spans="1:5" x14ac:dyDescent="0.3">
      <c r="A49" s="37" t="s">
        <v>79</v>
      </c>
      <c r="B49" s="38"/>
      <c r="C49" s="64">
        <f>'[1]Budget Economico Annuale'!C49</f>
        <v>0</v>
      </c>
      <c r="D49" s="64">
        <v>0</v>
      </c>
      <c r="E49" s="117">
        <v>0</v>
      </c>
    </row>
    <row r="50" spans="1:5" x14ac:dyDescent="0.3">
      <c r="A50" s="44" t="s">
        <v>80</v>
      </c>
      <c r="B50" s="45"/>
      <c r="C50" s="46">
        <f>'[1]Budget Economico Annuale'!C50</f>
        <v>2074568</v>
      </c>
      <c r="D50" s="46">
        <v>2074568</v>
      </c>
      <c r="E50" s="98">
        <v>2074568</v>
      </c>
    </row>
    <row r="51" spans="1:5" x14ac:dyDescent="0.3">
      <c r="A51" s="48"/>
      <c r="B51" s="49"/>
      <c r="C51" s="111"/>
      <c r="D51" s="111"/>
      <c r="E51" s="51"/>
    </row>
    <row r="52" spans="1:5" x14ac:dyDescent="0.3">
      <c r="A52" s="52" t="s">
        <v>81</v>
      </c>
      <c r="B52" s="53"/>
      <c r="C52" s="118">
        <f>C23+C31+C44+C49+C50</f>
        <v>598055938.61000001</v>
      </c>
      <c r="D52" s="118">
        <f>D23+D31+D44+D49+D50</f>
        <v>584033119.74000001</v>
      </c>
      <c r="E52" s="57">
        <f>E23+E31+E44+E49+E50</f>
        <v>576756188.75999999</v>
      </c>
    </row>
    <row r="53" spans="1:5" x14ac:dyDescent="0.3">
      <c r="A53" s="66"/>
      <c r="B53" s="53"/>
      <c r="C53" s="118"/>
      <c r="D53" s="118"/>
      <c r="E53" s="57"/>
    </row>
    <row r="54" spans="1:5" x14ac:dyDescent="0.3">
      <c r="A54" s="48"/>
      <c r="B54" s="49"/>
      <c r="C54" s="111"/>
      <c r="D54" s="111"/>
      <c r="E54" s="51"/>
    </row>
    <row r="55" spans="1:5" x14ac:dyDescent="0.3">
      <c r="A55" s="67" t="s">
        <v>82</v>
      </c>
      <c r="B55" s="53"/>
      <c r="C55" s="118">
        <f>C20-C52</f>
        <v>13869229.830000043</v>
      </c>
      <c r="D55" s="118">
        <f>D20-D52</f>
        <v>-7962722.3799999952</v>
      </c>
      <c r="E55" s="57">
        <f>E20-E52</f>
        <v>-19098048.75999999</v>
      </c>
    </row>
    <row r="56" spans="1:5" x14ac:dyDescent="0.3">
      <c r="A56" s="68"/>
      <c r="B56" s="69"/>
      <c r="C56" s="114"/>
      <c r="D56" s="114"/>
      <c r="E56" s="71"/>
    </row>
    <row r="57" spans="1:5" x14ac:dyDescent="0.3">
      <c r="A57" s="72" t="s">
        <v>83</v>
      </c>
      <c r="B57" s="73"/>
      <c r="C57" s="119">
        <f>+C58+C59+C60</f>
        <v>-76303.44</v>
      </c>
      <c r="D57" s="119">
        <f>+D58+D59+D60</f>
        <v>-76916.800000000003</v>
      </c>
      <c r="E57" s="120">
        <f>+E58+E59+E60</f>
        <v>-76916.800000000003</v>
      </c>
    </row>
    <row r="58" spans="1:5" x14ac:dyDescent="0.3">
      <c r="A58" s="99"/>
      <c r="B58" s="2" t="s">
        <v>84</v>
      </c>
      <c r="C58" s="100">
        <f>'[1]Budget Economico Annuale'!C58</f>
        <v>0</v>
      </c>
      <c r="D58" s="100">
        <v>0</v>
      </c>
      <c r="E58" s="101">
        <v>0</v>
      </c>
    </row>
    <row r="59" spans="1:5" x14ac:dyDescent="0.3">
      <c r="A59" s="41"/>
      <c r="B59" s="36" t="s">
        <v>85</v>
      </c>
      <c r="C59" s="42">
        <f>'[1]Budget Economico Annuale'!C59</f>
        <v>-76303.44</v>
      </c>
      <c r="D59" s="42">
        <v>-76916.800000000003</v>
      </c>
      <c r="E59" s="102">
        <v>-76916.800000000003</v>
      </c>
    </row>
    <row r="60" spans="1:5" x14ac:dyDescent="0.3">
      <c r="A60" s="103"/>
      <c r="B60" s="104" t="s">
        <v>86</v>
      </c>
      <c r="C60" s="105">
        <f>'[1]Budget Economico Annuale'!C60</f>
        <v>0</v>
      </c>
      <c r="D60" s="105">
        <v>0</v>
      </c>
      <c r="E60" s="106">
        <v>0</v>
      </c>
    </row>
    <row r="61" spans="1:5" x14ac:dyDescent="0.3">
      <c r="A61" s="58" t="s">
        <v>87</v>
      </c>
      <c r="B61" s="77"/>
      <c r="C61" s="119">
        <f>C62+C63</f>
        <v>0</v>
      </c>
      <c r="D61" s="119">
        <f>SUM(D62:D63)</f>
        <v>0</v>
      </c>
      <c r="E61" s="120">
        <f>SUM(E62:E63)</f>
        <v>0</v>
      </c>
    </row>
    <row r="62" spans="1:5" x14ac:dyDescent="0.3">
      <c r="A62" s="99"/>
      <c r="B62" s="2" t="s">
        <v>88</v>
      </c>
      <c r="C62" s="100">
        <f>'[1]Budget Economico Annuale'!C62</f>
        <v>0</v>
      </c>
      <c r="D62" s="100">
        <v>0</v>
      </c>
      <c r="E62" s="101">
        <v>0</v>
      </c>
    </row>
    <row r="63" spans="1:5" x14ac:dyDescent="0.3">
      <c r="A63" s="103"/>
      <c r="B63" s="104" t="s">
        <v>89</v>
      </c>
      <c r="C63" s="105">
        <f>'[1]Budget Economico Annuale'!C63</f>
        <v>0</v>
      </c>
      <c r="D63" s="105">
        <v>0</v>
      </c>
      <c r="E63" s="106">
        <v>0</v>
      </c>
    </row>
    <row r="64" spans="1:5" x14ac:dyDescent="0.3">
      <c r="A64" s="58" t="s">
        <v>90</v>
      </c>
      <c r="B64" s="77"/>
      <c r="C64" s="119">
        <f>C65+C66</f>
        <v>0</v>
      </c>
      <c r="D64" s="119">
        <f>D65+D66</f>
        <v>0</v>
      </c>
      <c r="E64" s="120">
        <f>E65+E66</f>
        <v>0</v>
      </c>
    </row>
    <row r="65" spans="1:6" x14ac:dyDescent="0.3">
      <c r="A65" s="99"/>
      <c r="B65" s="2" t="s">
        <v>91</v>
      </c>
      <c r="C65" s="100">
        <f>'[1]Budget Economico Annuale'!C65</f>
        <v>0</v>
      </c>
      <c r="D65" s="100">
        <v>0</v>
      </c>
      <c r="E65" s="101">
        <v>0</v>
      </c>
    </row>
    <row r="66" spans="1:6" x14ac:dyDescent="0.3">
      <c r="A66" s="103"/>
      <c r="B66" s="104" t="s">
        <v>92</v>
      </c>
      <c r="C66" s="105">
        <f>'[1]Budget Economico Annuale'!C66</f>
        <v>0</v>
      </c>
      <c r="D66" s="105">
        <v>0</v>
      </c>
      <c r="E66" s="106">
        <v>0</v>
      </c>
    </row>
    <row r="67" spans="1:6" x14ac:dyDescent="0.3">
      <c r="A67" s="121" t="s">
        <v>93</v>
      </c>
      <c r="B67" s="81"/>
      <c r="C67" s="119">
        <f>'[1]Budget Economico Annuale'!C67</f>
        <v>21062926.390000001</v>
      </c>
      <c r="D67" s="119">
        <f>842843.53+19574500</f>
        <v>20417343.530000001</v>
      </c>
      <c r="E67" s="120">
        <f>702570+19574500</f>
        <v>20277070</v>
      </c>
    </row>
    <row r="68" spans="1:6" x14ac:dyDescent="0.3">
      <c r="A68" s="80"/>
      <c r="B68" s="81"/>
      <c r="C68" s="82"/>
      <c r="D68" s="82"/>
      <c r="E68" s="122"/>
    </row>
    <row r="69" spans="1:6" x14ac:dyDescent="0.3">
      <c r="A69" s="84" t="s">
        <v>94</v>
      </c>
      <c r="B69" s="85"/>
      <c r="C69" s="86">
        <f>C55+C57-C61+C64-C67</f>
        <v>-7269999.9999999572</v>
      </c>
      <c r="D69" s="86">
        <f>D55+D57-D61+D64-D67</f>
        <v>-28456982.709999997</v>
      </c>
      <c r="E69" s="123">
        <f>E55+E57-E61+E64-E67</f>
        <v>-39452035.559999987</v>
      </c>
    </row>
    <row r="70" spans="1:6" x14ac:dyDescent="0.3">
      <c r="A70" s="88"/>
      <c r="B70" s="73"/>
      <c r="C70" s="89"/>
      <c r="D70" s="89"/>
      <c r="E70" s="124"/>
    </row>
    <row r="71" spans="1:6" x14ac:dyDescent="0.3">
      <c r="A71" s="125" t="s">
        <v>95</v>
      </c>
      <c r="B71" s="73"/>
      <c r="C71" s="89">
        <v>0</v>
      </c>
      <c r="D71" s="89">
        <v>0</v>
      </c>
      <c r="E71" s="124">
        <v>0</v>
      </c>
    </row>
    <row r="72" spans="1:6" x14ac:dyDescent="0.3">
      <c r="A72" s="58" t="s">
        <v>96</v>
      </c>
      <c r="B72" s="126"/>
      <c r="C72" s="115">
        <f>'[1]Budget Economico Annuale'!C72</f>
        <v>7270000</v>
      </c>
      <c r="D72" s="115">
        <v>0</v>
      </c>
      <c r="E72" s="61">
        <v>0</v>
      </c>
    </row>
    <row r="73" spans="1:6" ht="13.5" thickBot="1" x14ac:dyDescent="0.35">
      <c r="A73" s="92" t="s">
        <v>97</v>
      </c>
      <c r="B73" s="93"/>
      <c r="C73" s="94">
        <f>C69+C72-C71</f>
        <v>4.2840838432312012E-8</v>
      </c>
      <c r="D73" s="94">
        <v>0</v>
      </c>
      <c r="E73" s="127">
        <v>0</v>
      </c>
    </row>
    <row r="79" spans="1:6" x14ac:dyDescent="0.3">
      <c r="F79" s="96"/>
    </row>
    <row r="80" spans="1:6" x14ac:dyDescent="0.3">
      <c r="F80" s="96"/>
    </row>
    <row r="81" spans="6:6" x14ac:dyDescent="0.3">
      <c r="F81" s="96"/>
    </row>
    <row r="82" spans="6:6" x14ac:dyDescent="0.3">
      <c r="F82" s="96"/>
    </row>
    <row r="83" spans="6:6" x14ac:dyDescent="0.3">
      <c r="F83" s="96"/>
    </row>
    <row r="84" spans="6:6" x14ac:dyDescent="0.3">
      <c r="F84" s="96"/>
    </row>
    <row r="85" spans="6:6" x14ac:dyDescent="0.3">
      <c r="F85" s="96"/>
    </row>
    <row r="86" spans="6:6" x14ac:dyDescent="0.3">
      <c r="F86" s="96"/>
    </row>
    <row r="98" spans="6:6" x14ac:dyDescent="0.3">
      <c r="F98" s="76"/>
    </row>
  </sheetData>
  <printOptions gridLines="1"/>
  <pageMargins left="0.7" right="0.7" top="0.75" bottom="0.75" header="0.3" footer="0.3"/>
  <pageSetup paperSize="8" scale="94" orientation="portrait" r:id="rId1"/>
  <rowBreaks count="1" manualBreakCount="1">
    <brk id="73" max="4" man="1"/>
  </rowBreaks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0C42A-651C-4153-ADAB-806687728434}">
  <dimension ref="A1:H81"/>
  <sheetViews>
    <sheetView showGridLines="0" topLeftCell="A52" zoomScaleNormal="100" workbookViewId="0">
      <selection activeCell="A58" sqref="A58:B58"/>
    </sheetView>
  </sheetViews>
  <sheetFormatPr defaultColWidth="9.1796875" defaultRowHeight="12.5" x14ac:dyDescent="0.25"/>
  <cols>
    <col min="1" max="1" width="70.54296875" style="4" customWidth="1"/>
    <col min="2" max="8" width="20.54296875" style="4" customWidth="1"/>
    <col min="9" max="16384" width="9.1796875" style="4"/>
  </cols>
  <sheetData>
    <row r="1" spans="1:8" ht="13" x14ac:dyDescent="0.3">
      <c r="A1" s="1"/>
      <c r="B1" s="2"/>
      <c r="C1" s="2"/>
      <c r="D1" s="2"/>
      <c r="E1" s="3"/>
    </row>
    <row r="2" spans="1:8" ht="15.5" x14ac:dyDescent="0.35">
      <c r="A2" s="130" t="s">
        <v>0</v>
      </c>
      <c r="B2" s="130"/>
      <c r="C2" s="130" t="s">
        <v>1</v>
      </c>
      <c r="D2" s="130"/>
      <c r="E2" s="130"/>
      <c r="F2" s="130" t="s">
        <v>1</v>
      </c>
      <c r="G2" s="130"/>
      <c r="H2" s="130"/>
    </row>
    <row r="3" spans="1:8" ht="63.75" customHeight="1" x14ac:dyDescent="0.25">
      <c r="A3" s="128" t="s">
        <v>2</v>
      </c>
      <c r="B3" s="128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</row>
    <row r="4" spans="1:8" ht="15.5" x14ac:dyDescent="0.35">
      <c r="A4" s="129"/>
      <c r="B4" s="129"/>
      <c r="C4" s="7" t="s">
        <v>10</v>
      </c>
      <c r="D4" s="7" t="s">
        <v>10</v>
      </c>
      <c r="E4" s="7" t="s">
        <v>10</v>
      </c>
      <c r="F4" s="7" t="s">
        <v>10</v>
      </c>
      <c r="G4" s="7" t="s">
        <v>10</v>
      </c>
      <c r="H4" s="7" t="s">
        <v>10</v>
      </c>
    </row>
    <row r="5" spans="1:8" ht="15.5" x14ac:dyDescent="0.35">
      <c r="A5" s="8"/>
      <c r="B5" s="9"/>
      <c r="C5" s="9"/>
      <c r="D5" s="9"/>
      <c r="E5" s="10"/>
      <c r="F5" s="11"/>
      <c r="G5" s="11"/>
      <c r="H5" s="11"/>
    </row>
    <row r="6" spans="1:8" ht="15.5" x14ac:dyDescent="0.35">
      <c r="A6" s="12" t="s">
        <v>11</v>
      </c>
      <c r="B6" s="13">
        <f>SUM(B7:B11)</f>
        <v>157000</v>
      </c>
      <c r="C6" s="13">
        <f t="shared" ref="C6:H6" si="0">SUM(C7:C11)</f>
        <v>0</v>
      </c>
      <c r="D6" s="13">
        <f t="shared" si="0"/>
        <v>0</v>
      </c>
      <c r="E6" s="13">
        <f t="shared" si="0"/>
        <v>157000</v>
      </c>
      <c r="F6" s="13">
        <f t="shared" si="0"/>
        <v>0</v>
      </c>
      <c r="G6" s="13">
        <f t="shared" si="0"/>
        <v>0</v>
      </c>
      <c r="H6" s="13">
        <f t="shared" si="0"/>
        <v>157000</v>
      </c>
    </row>
    <row r="7" spans="1:8" ht="15.5" x14ac:dyDescent="0.35">
      <c r="A7" s="14" t="s">
        <v>12</v>
      </c>
      <c r="B7" s="15">
        <f>'[1]Budget Investimenti Annuale'!B7</f>
        <v>0</v>
      </c>
      <c r="C7" s="15">
        <f>'[1]Budget Investimenti Annuale'!C7</f>
        <v>0</v>
      </c>
      <c r="D7" s="15">
        <f>'[1]Budget Investimenti Annuale'!D7</f>
        <v>0</v>
      </c>
      <c r="E7" s="16">
        <f>'[1]Budget Investimenti Annuale'!E7</f>
        <v>0</v>
      </c>
      <c r="F7" s="15">
        <f>'[1]Budget Investimenti Annuale'!F7</f>
        <v>0</v>
      </c>
      <c r="G7" s="15">
        <f>'[1]Budget Investimenti Annuale'!G7</f>
        <v>0</v>
      </c>
      <c r="H7" s="15">
        <v>0</v>
      </c>
    </row>
    <row r="8" spans="1:8" ht="15.5" x14ac:dyDescent="0.35">
      <c r="A8" s="17" t="s">
        <v>13</v>
      </c>
      <c r="B8" s="15">
        <f>'[1]Budget Investimenti Annuale'!B8</f>
        <v>157000</v>
      </c>
      <c r="C8" s="15">
        <f>'[1]Budget Investimenti Annuale'!C8</f>
        <v>0</v>
      </c>
      <c r="D8" s="15">
        <f>'[1]Budget Investimenti Annuale'!D8</f>
        <v>0</v>
      </c>
      <c r="E8" s="16">
        <f>'[1]Budget Investimenti Annuale'!E8</f>
        <v>157000</v>
      </c>
      <c r="F8" s="15">
        <f>'[1]Budget Investimenti Annuale'!F8</f>
        <v>0</v>
      </c>
      <c r="G8" s="15">
        <f>'[1]Budget Investimenti Annuale'!G8</f>
        <v>0</v>
      </c>
      <c r="H8" s="15">
        <f>E8-F8-G8</f>
        <v>157000</v>
      </c>
    </row>
    <row r="9" spans="1:8" ht="15.5" x14ac:dyDescent="0.35">
      <c r="A9" s="17" t="s">
        <v>14</v>
      </c>
      <c r="B9" s="15">
        <f>'[1]Budget Investimenti Annuale'!B9</f>
        <v>0</v>
      </c>
      <c r="C9" s="15">
        <f>'[1]Budget Investimenti Annuale'!C9</f>
        <v>0</v>
      </c>
      <c r="D9" s="15">
        <f>'[1]Budget Investimenti Annuale'!D9</f>
        <v>0</v>
      </c>
      <c r="E9" s="16">
        <f>'[1]Budget Investimenti Annuale'!E9</f>
        <v>0</v>
      </c>
      <c r="F9" s="15">
        <f>'[1]Budget Investimenti Annuale'!F9</f>
        <v>0</v>
      </c>
      <c r="G9" s="15">
        <f>'[1]Budget Investimenti Annuale'!G9</f>
        <v>0</v>
      </c>
      <c r="H9" s="15">
        <f>E9-F9-G9</f>
        <v>0</v>
      </c>
    </row>
    <row r="10" spans="1:8" ht="15.5" x14ac:dyDescent="0.35">
      <c r="A10" s="17" t="s">
        <v>15</v>
      </c>
      <c r="B10" s="15">
        <f>'[1]Budget Investimenti Annuale'!B10</f>
        <v>0</v>
      </c>
      <c r="C10" s="15">
        <f>'[1]Budget Investimenti Annuale'!C10</f>
        <v>0</v>
      </c>
      <c r="D10" s="15">
        <f>'[1]Budget Investimenti Annuale'!D10</f>
        <v>0</v>
      </c>
      <c r="E10" s="16">
        <f>'[1]Budget Investimenti Annuale'!E10</f>
        <v>0</v>
      </c>
      <c r="F10" s="15">
        <f>'[1]Budget Investimenti Annuale'!F10</f>
        <v>0</v>
      </c>
      <c r="G10" s="15">
        <f>'[1]Budget Investimenti Annuale'!G10</f>
        <v>0</v>
      </c>
      <c r="H10" s="15">
        <f>E10-F10-G10</f>
        <v>0</v>
      </c>
    </row>
    <row r="11" spans="1:8" ht="15.5" x14ac:dyDescent="0.35">
      <c r="A11" s="17" t="s">
        <v>16</v>
      </c>
      <c r="B11" s="15">
        <f>'[1]Budget Investimenti Annuale'!B11</f>
        <v>0</v>
      </c>
      <c r="C11" s="15">
        <f>'[1]Budget Investimenti Annuale'!C11</f>
        <v>0</v>
      </c>
      <c r="D11" s="15">
        <f>'[1]Budget Investimenti Annuale'!D11</f>
        <v>0</v>
      </c>
      <c r="E11" s="16">
        <f>'[1]Budget Investimenti Annuale'!E11</f>
        <v>0</v>
      </c>
      <c r="F11" s="15">
        <f>'[1]Budget Investimenti Annuale'!F11</f>
        <v>0</v>
      </c>
      <c r="G11" s="15">
        <f>'[1]Budget Investimenti Annuale'!G11</f>
        <v>0</v>
      </c>
      <c r="H11" s="15">
        <f>E11-F11-G11</f>
        <v>0</v>
      </c>
    </row>
    <row r="12" spans="1:8" ht="15.5" x14ac:dyDescent="0.35">
      <c r="A12" s="8"/>
      <c r="B12" s="9"/>
      <c r="C12" s="9"/>
      <c r="D12" s="9"/>
      <c r="E12" s="10"/>
      <c r="F12" s="11"/>
      <c r="G12" s="11"/>
      <c r="H12" s="11"/>
    </row>
    <row r="13" spans="1:8" ht="15.5" x14ac:dyDescent="0.35">
      <c r="A13" s="12" t="s">
        <v>17</v>
      </c>
      <c r="B13" s="13">
        <f>SUM(B14:B20)</f>
        <v>7001919.5999999996</v>
      </c>
      <c r="C13" s="13">
        <f t="shared" ref="C13:H13" si="1">SUM(C14:C20)</f>
        <v>0</v>
      </c>
      <c r="D13" s="13">
        <f t="shared" si="1"/>
        <v>0</v>
      </c>
      <c r="E13" s="13">
        <f t="shared" si="1"/>
        <v>7001919.5999999996</v>
      </c>
      <c r="F13" s="13">
        <f t="shared" si="1"/>
        <v>0</v>
      </c>
      <c r="G13" s="13">
        <f t="shared" si="1"/>
        <v>0</v>
      </c>
      <c r="H13" s="13">
        <f t="shared" si="1"/>
        <v>7001919.5999999996</v>
      </c>
    </row>
    <row r="14" spans="1:8" ht="15.5" x14ac:dyDescent="0.35">
      <c r="A14" s="14" t="s">
        <v>18</v>
      </c>
      <c r="B14" s="18">
        <f>'[1]Budget Investimenti Annuale'!B14</f>
        <v>0</v>
      </c>
      <c r="C14" s="18">
        <f>'[1]Budget Investimenti Annuale'!C14</f>
        <v>0</v>
      </c>
      <c r="D14" s="18">
        <f>'[1]Budget Investimenti Annuale'!D14</f>
        <v>0</v>
      </c>
      <c r="E14" s="19">
        <f>'[1]Budget Investimenti Annuale'!E14</f>
        <v>0</v>
      </c>
      <c r="F14" s="19">
        <f>'[1]Budget Investimenti Annuale'!F14</f>
        <v>0</v>
      </c>
      <c r="G14" s="19">
        <f>'[1]Budget Investimenti Annuale'!G14</f>
        <v>0</v>
      </c>
      <c r="H14" s="19">
        <f t="shared" ref="H14:H20" si="2">E14-F14-G14</f>
        <v>0</v>
      </c>
    </row>
    <row r="15" spans="1:8" ht="15.5" x14ac:dyDescent="0.35">
      <c r="A15" s="17" t="s">
        <v>19</v>
      </c>
      <c r="B15" s="18">
        <f>'[1]Budget Investimenti Annuale'!B15</f>
        <v>3311305</v>
      </c>
      <c r="C15" s="18">
        <f>'[1]Budget Investimenti Annuale'!C15</f>
        <v>0</v>
      </c>
      <c r="D15" s="18">
        <f>'[1]Budget Investimenti Annuale'!D15</f>
        <v>0</v>
      </c>
      <c r="E15" s="19">
        <f>'[1]Budget Investimenti Annuale'!E15</f>
        <v>3311305</v>
      </c>
      <c r="F15" s="19">
        <f>'[1]Budget Investimenti Annuale'!F15</f>
        <v>0</v>
      </c>
      <c r="G15" s="19">
        <f>'[1]Budget Investimenti Annuale'!G15</f>
        <v>0</v>
      </c>
      <c r="H15" s="19">
        <f t="shared" si="2"/>
        <v>3311305</v>
      </c>
    </row>
    <row r="16" spans="1:8" ht="15.5" x14ac:dyDescent="0.35">
      <c r="A16" s="17" t="s">
        <v>20</v>
      </c>
      <c r="B16" s="18">
        <f>'[1]Budget Investimenti Annuale'!B16</f>
        <v>417200</v>
      </c>
      <c r="C16" s="18">
        <f>'[1]Budget Investimenti Annuale'!C16</f>
        <v>0</v>
      </c>
      <c r="D16" s="18">
        <f>'[1]Budget Investimenti Annuale'!D16</f>
        <v>0</v>
      </c>
      <c r="E16" s="19">
        <f>'[1]Budget Investimenti Annuale'!E16</f>
        <v>417200</v>
      </c>
      <c r="F16" s="19">
        <f>'[1]Budget Investimenti Annuale'!F16</f>
        <v>0</v>
      </c>
      <c r="G16" s="19">
        <f>'[1]Budget Investimenti Annuale'!G16</f>
        <v>0</v>
      </c>
      <c r="H16" s="19">
        <f t="shared" si="2"/>
        <v>417200</v>
      </c>
    </row>
    <row r="17" spans="1:8" ht="15.5" x14ac:dyDescent="0.35">
      <c r="A17" s="17" t="s">
        <v>21</v>
      </c>
      <c r="B17" s="18">
        <f>'[1]Budget Investimenti Annuale'!B17</f>
        <v>1007414.6</v>
      </c>
      <c r="C17" s="18">
        <f>'[1]Budget Investimenti Annuale'!C17</f>
        <v>0</v>
      </c>
      <c r="D17" s="18">
        <f>'[1]Budget Investimenti Annuale'!D17</f>
        <v>0</v>
      </c>
      <c r="E17" s="19">
        <f>'[1]Budget Investimenti Annuale'!E17</f>
        <v>1007414.6</v>
      </c>
      <c r="F17" s="19">
        <f>'[1]Budget Investimenti Annuale'!F17</f>
        <v>0</v>
      </c>
      <c r="G17" s="19">
        <f>'[1]Budget Investimenti Annuale'!G17</f>
        <v>0</v>
      </c>
      <c r="H17" s="19">
        <f t="shared" si="2"/>
        <v>1007414.6</v>
      </c>
    </row>
    <row r="18" spans="1:8" ht="15.5" x14ac:dyDescent="0.35">
      <c r="A18" s="17" t="s">
        <v>22</v>
      </c>
      <c r="B18" s="18">
        <f>'[1]Budget Investimenti Annuale'!B18</f>
        <v>540000</v>
      </c>
      <c r="C18" s="18">
        <f>'[1]Budget Investimenti Annuale'!C18</f>
        <v>0</v>
      </c>
      <c r="D18" s="18">
        <f>'[1]Budget Investimenti Annuale'!D18</f>
        <v>0</v>
      </c>
      <c r="E18" s="19">
        <f>'[1]Budget Investimenti Annuale'!E18</f>
        <v>540000</v>
      </c>
      <c r="F18" s="19">
        <f>'[1]Budget Investimenti Annuale'!F18</f>
        <v>0</v>
      </c>
      <c r="G18" s="19">
        <f>'[1]Budget Investimenti Annuale'!G18</f>
        <v>0</v>
      </c>
      <c r="H18" s="19">
        <f t="shared" si="2"/>
        <v>540000</v>
      </c>
    </row>
    <row r="19" spans="1:8" ht="15.5" x14ac:dyDescent="0.35">
      <c r="A19" s="17" t="s">
        <v>23</v>
      </c>
      <c r="B19" s="18">
        <f>'[1]Budget Investimenti Annuale'!B19</f>
        <v>1720000</v>
      </c>
      <c r="C19" s="18">
        <f>'[1]Budget Investimenti Annuale'!C19</f>
        <v>0</v>
      </c>
      <c r="D19" s="18">
        <f>'[1]Budget Investimenti Annuale'!D19</f>
        <v>0</v>
      </c>
      <c r="E19" s="19">
        <f>'[1]Budget Investimenti Annuale'!E19</f>
        <v>1720000</v>
      </c>
      <c r="F19" s="19">
        <f>'[1]Budget Investimenti Annuale'!F19</f>
        <v>0</v>
      </c>
      <c r="G19" s="19">
        <f>'[1]Budget Investimenti Annuale'!G19</f>
        <v>0</v>
      </c>
      <c r="H19" s="19">
        <f t="shared" si="2"/>
        <v>1720000</v>
      </c>
    </row>
    <row r="20" spans="1:8" ht="15.5" x14ac:dyDescent="0.35">
      <c r="A20" s="17" t="s">
        <v>24</v>
      </c>
      <c r="B20" s="18">
        <f>'[1]Budget Investimenti Annuale'!B20</f>
        <v>6000</v>
      </c>
      <c r="C20" s="18">
        <f>'[1]Budget Investimenti Annuale'!C20</f>
        <v>0</v>
      </c>
      <c r="D20" s="18">
        <f>'[1]Budget Investimenti Annuale'!D20</f>
        <v>0</v>
      </c>
      <c r="E20" s="19">
        <f>'[1]Budget Investimenti Annuale'!E20</f>
        <v>6000</v>
      </c>
      <c r="F20" s="19">
        <f>'[1]Budget Investimenti Annuale'!F20</f>
        <v>0</v>
      </c>
      <c r="G20" s="19">
        <f>'[1]Budget Investimenti Annuale'!G20</f>
        <v>0</v>
      </c>
      <c r="H20" s="19">
        <f t="shared" si="2"/>
        <v>6000</v>
      </c>
    </row>
    <row r="21" spans="1:8" ht="15.5" x14ac:dyDescent="0.35">
      <c r="A21" s="8"/>
      <c r="B21" s="9"/>
      <c r="C21" s="9"/>
      <c r="D21" s="9"/>
      <c r="E21" s="10"/>
      <c r="F21" s="11"/>
      <c r="G21" s="11"/>
      <c r="H21" s="11"/>
    </row>
    <row r="22" spans="1:8" ht="15.5" x14ac:dyDescent="0.35">
      <c r="A22" s="12" t="s">
        <v>25</v>
      </c>
      <c r="B22" s="13">
        <v>0</v>
      </c>
      <c r="C22" s="13">
        <v>0</v>
      </c>
      <c r="D22" s="13">
        <v>0</v>
      </c>
      <c r="E22" s="20">
        <v>0</v>
      </c>
      <c r="F22" s="20">
        <v>0</v>
      </c>
      <c r="G22" s="20">
        <v>0</v>
      </c>
      <c r="H22" s="21">
        <f>E22-F22-G22</f>
        <v>0</v>
      </c>
    </row>
    <row r="23" spans="1:8" ht="15.5" x14ac:dyDescent="0.35">
      <c r="A23" s="22"/>
      <c r="B23" s="23"/>
      <c r="C23" s="23"/>
      <c r="D23" s="23"/>
      <c r="E23" s="24"/>
      <c r="F23" s="25"/>
      <c r="G23" s="25"/>
      <c r="H23" s="25"/>
    </row>
    <row r="24" spans="1:8" ht="15.5" x14ac:dyDescent="0.35">
      <c r="A24" s="26" t="s">
        <v>26</v>
      </c>
      <c r="B24" s="27">
        <f t="shared" ref="B24:H24" si="3">B6+B13+B22</f>
        <v>7158919.5999999996</v>
      </c>
      <c r="C24" s="27">
        <f t="shared" si="3"/>
        <v>0</v>
      </c>
      <c r="D24" s="27">
        <f t="shared" si="3"/>
        <v>0</v>
      </c>
      <c r="E24" s="27">
        <f t="shared" si="3"/>
        <v>7158919.5999999996</v>
      </c>
      <c r="F24" s="27">
        <f t="shared" si="3"/>
        <v>0</v>
      </c>
      <c r="G24" s="27">
        <f t="shared" si="3"/>
        <v>0</v>
      </c>
      <c r="H24" s="27">
        <f t="shared" si="3"/>
        <v>7158919.5999999996</v>
      </c>
    </row>
    <row r="25" spans="1:8" ht="15.5" x14ac:dyDescent="0.35">
      <c r="A25" s="28"/>
      <c r="B25" s="29"/>
      <c r="C25" s="29"/>
      <c r="D25" s="29"/>
      <c r="E25" s="30"/>
      <c r="F25" s="31"/>
      <c r="G25" s="31"/>
      <c r="H25" s="31"/>
    </row>
    <row r="30" spans="1:8" ht="15.5" x14ac:dyDescent="0.35">
      <c r="A30" s="130" t="s">
        <v>27</v>
      </c>
      <c r="B30" s="130"/>
      <c r="C30" s="130" t="s">
        <v>28</v>
      </c>
      <c r="D30" s="130"/>
      <c r="E30" s="130"/>
      <c r="F30" s="130" t="s">
        <v>28</v>
      </c>
      <c r="G30" s="130"/>
      <c r="H30" s="130"/>
    </row>
    <row r="31" spans="1:8" ht="62" x14ac:dyDescent="0.25">
      <c r="A31" s="128" t="s">
        <v>2</v>
      </c>
      <c r="B31" s="128" t="s">
        <v>3</v>
      </c>
      <c r="C31" s="5" t="s">
        <v>4</v>
      </c>
      <c r="D31" s="5" t="s">
        <v>5</v>
      </c>
      <c r="E31" s="5" t="s">
        <v>6</v>
      </c>
      <c r="F31" s="5" t="s">
        <v>7</v>
      </c>
      <c r="G31" s="5" t="s">
        <v>8</v>
      </c>
      <c r="H31" s="6" t="s">
        <v>9</v>
      </c>
    </row>
    <row r="32" spans="1:8" ht="15.5" x14ac:dyDescent="0.35">
      <c r="A32" s="129"/>
      <c r="B32" s="129"/>
      <c r="C32" s="7" t="s">
        <v>10</v>
      </c>
      <c r="D32" s="7" t="s">
        <v>10</v>
      </c>
      <c r="E32" s="7" t="s">
        <v>10</v>
      </c>
      <c r="F32" s="7" t="s">
        <v>10</v>
      </c>
      <c r="G32" s="7" t="s">
        <v>10</v>
      </c>
      <c r="H32" s="7" t="s">
        <v>10</v>
      </c>
    </row>
    <row r="33" spans="1:8" ht="15.5" x14ac:dyDescent="0.35">
      <c r="A33" s="8"/>
      <c r="B33" s="9"/>
      <c r="C33" s="9"/>
      <c r="D33" s="9"/>
      <c r="E33" s="10"/>
      <c r="F33" s="11"/>
      <c r="G33" s="11"/>
      <c r="H33" s="11"/>
    </row>
    <row r="34" spans="1:8" ht="15.5" x14ac:dyDescent="0.35">
      <c r="A34" s="12" t="s">
        <v>11</v>
      </c>
      <c r="B34" s="13">
        <f>SUM(B35:B39)</f>
        <v>160000</v>
      </c>
      <c r="C34" s="13">
        <f t="shared" ref="C34:H34" si="4">SUM(C35:C39)</f>
        <v>0</v>
      </c>
      <c r="D34" s="13">
        <f t="shared" si="4"/>
        <v>0</v>
      </c>
      <c r="E34" s="13">
        <f t="shared" si="4"/>
        <v>160000</v>
      </c>
      <c r="F34" s="13">
        <f t="shared" si="4"/>
        <v>0</v>
      </c>
      <c r="G34" s="13">
        <f t="shared" si="4"/>
        <v>0</v>
      </c>
      <c r="H34" s="13">
        <f t="shared" si="4"/>
        <v>160000</v>
      </c>
    </row>
    <row r="35" spans="1:8" ht="15.5" x14ac:dyDescent="0.35">
      <c r="A35" s="14" t="s">
        <v>12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</row>
    <row r="36" spans="1:8" ht="15.5" x14ac:dyDescent="0.35">
      <c r="A36" s="17" t="s">
        <v>13</v>
      </c>
      <c r="B36" s="15">
        <v>157000</v>
      </c>
      <c r="C36" s="15">
        <v>0</v>
      </c>
      <c r="D36" s="15">
        <v>0</v>
      </c>
      <c r="E36" s="15">
        <v>157000</v>
      </c>
      <c r="F36" s="15">
        <v>0</v>
      </c>
      <c r="G36" s="15">
        <v>0</v>
      </c>
      <c r="H36" s="15">
        <f>E36-F36-G36</f>
        <v>157000</v>
      </c>
    </row>
    <row r="37" spans="1:8" ht="15.5" x14ac:dyDescent="0.35">
      <c r="A37" s="17" t="s">
        <v>14</v>
      </c>
      <c r="B37" s="15">
        <v>3000</v>
      </c>
      <c r="C37" s="15">
        <v>0</v>
      </c>
      <c r="D37" s="15">
        <v>0</v>
      </c>
      <c r="E37" s="15">
        <v>3000</v>
      </c>
      <c r="F37" s="15">
        <v>0</v>
      </c>
      <c r="G37" s="15">
        <v>0</v>
      </c>
      <c r="H37" s="15">
        <f>E37-F37-G37</f>
        <v>3000</v>
      </c>
    </row>
    <row r="38" spans="1:8" ht="15.5" x14ac:dyDescent="0.35">
      <c r="A38" s="17" t="s">
        <v>29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f>E38-F38-G38</f>
        <v>0</v>
      </c>
    </row>
    <row r="39" spans="1:8" ht="15.5" x14ac:dyDescent="0.35">
      <c r="A39" s="17" t="s">
        <v>16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f>E39-F39-G39</f>
        <v>0</v>
      </c>
    </row>
    <row r="40" spans="1:8" ht="15.5" x14ac:dyDescent="0.35">
      <c r="A40" s="8"/>
      <c r="B40" s="9"/>
      <c r="C40" s="9"/>
      <c r="D40" s="9"/>
      <c r="E40" s="10"/>
      <c r="F40" s="11"/>
      <c r="G40" s="11"/>
      <c r="H40" s="11"/>
    </row>
    <row r="41" spans="1:8" ht="15.5" x14ac:dyDescent="0.35">
      <c r="A41" s="12" t="s">
        <v>17</v>
      </c>
      <c r="B41" s="13">
        <f>SUM(B42:B48)</f>
        <v>7454139.5999999996</v>
      </c>
      <c r="C41" s="13">
        <f t="shared" ref="C41:H41" si="5">SUM(C42:C48)</f>
        <v>0</v>
      </c>
      <c r="D41" s="13">
        <f t="shared" si="5"/>
        <v>0</v>
      </c>
      <c r="E41" s="13">
        <f t="shared" si="5"/>
        <v>7454139.5999999996</v>
      </c>
      <c r="F41" s="13">
        <f t="shared" si="5"/>
        <v>0</v>
      </c>
      <c r="G41" s="13">
        <f t="shared" si="5"/>
        <v>0</v>
      </c>
      <c r="H41" s="13">
        <f t="shared" si="5"/>
        <v>7454139.5999999996</v>
      </c>
    </row>
    <row r="42" spans="1:8" ht="15.5" x14ac:dyDescent="0.35">
      <c r="A42" s="14" t="s">
        <v>18</v>
      </c>
      <c r="B42" s="18">
        <v>0</v>
      </c>
      <c r="C42" s="18">
        <v>0</v>
      </c>
      <c r="D42" s="18">
        <v>0</v>
      </c>
      <c r="E42" s="18">
        <v>0</v>
      </c>
      <c r="F42" s="19">
        <v>0</v>
      </c>
      <c r="G42" s="19">
        <v>0</v>
      </c>
      <c r="H42" s="19">
        <f>E42-F42-G42</f>
        <v>0</v>
      </c>
    </row>
    <row r="43" spans="1:8" ht="15.5" x14ac:dyDescent="0.35">
      <c r="A43" s="17" t="s">
        <v>19</v>
      </c>
      <c r="B43" s="18">
        <v>3276525</v>
      </c>
      <c r="C43" s="18">
        <v>0</v>
      </c>
      <c r="D43" s="18">
        <v>0</v>
      </c>
      <c r="E43" s="18">
        <v>3276525</v>
      </c>
      <c r="F43" s="19">
        <v>0</v>
      </c>
      <c r="G43" s="19">
        <v>0</v>
      </c>
      <c r="H43" s="19">
        <f t="shared" ref="H43:H48" si="6">E43-F43-G43</f>
        <v>3276525</v>
      </c>
    </row>
    <row r="44" spans="1:8" ht="15.5" x14ac:dyDescent="0.35">
      <c r="A44" s="17" t="s">
        <v>20</v>
      </c>
      <c r="B44" s="18">
        <v>863700</v>
      </c>
      <c r="C44" s="18">
        <v>0</v>
      </c>
      <c r="D44" s="18">
        <v>0</v>
      </c>
      <c r="E44" s="18">
        <v>863700</v>
      </c>
      <c r="F44" s="19">
        <v>0</v>
      </c>
      <c r="G44" s="19">
        <v>0</v>
      </c>
      <c r="H44" s="19">
        <f t="shared" si="6"/>
        <v>863700</v>
      </c>
    </row>
    <row r="45" spans="1:8" ht="15.5" x14ac:dyDescent="0.35">
      <c r="A45" s="17" t="s">
        <v>21</v>
      </c>
      <c r="B45" s="18">
        <v>1007414.6</v>
      </c>
      <c r="C45" s="18">
        <v>0</v>
      </c>
      <c r="D45" s="18">
        <v>0</v>
      </c>
      <c r="E45" s="18">
        <v>1007414.6</v>
      </c>
      <c r="F45" s="19">
        <v>0</v>
      </c>
      <c r="G45" s="19">
        <v>0</v>
      </c>
      <c r="H45" s="19">
        <f t="shared" si="6"/>
        <v>1007414.6</v>
      </c>
    </row>
    <row r="46" spans="1:8" ht="15.5" x14ac:dyDescent="0.35">
      <c r="A46" s="17" t="s">
        <v>22</v>
      </c>
      <c r="B46" s="18">
        <v>560500</v>
      </c>
      <c r="C46" s="18">
        <v>0</v>
      </c>
      <c r="D46" s="18">
        <v>0</v>
      </c>
      <c r="E46" s="18">
        <v>560500</v>
      </c>
      <c r="F46" s="19">
        <v>0</v>
      </c>
      <c r="G46" s="19">
        <v>0</v>
      </c>
      <c r="H46" s="19">
        <f t="shared" si="6"/>
        <v>560500</v>
      </c>
    </row>
    <row r="47" spans="1:8" ht="15.5" x14ac:dyDescent="0.35">
      <c r="A47" s="17" t="s">
        <v>23</v>
      </c>
      <c r="B47" s="18">
        <v>1720000</v>
      </c>
      <c r="C47" s="18">
        <v>0</v>
      </c>
      <c r="D47" s="18">
        <v>0</v>
      </c>
      <c r="E47" s="18">
        <v>1720000</v>
      </c>
      <c r="F47" s="19">
        <v>0</v>
      </c>
      <c r="G47" s="19">
        <v>0</v>
      </c>
      <c r="H47" s="19">
        <f t="shared" si="6"/>
        <v>1720000</v>
      </c>
    </row>
    <row r="48" spans="1:8" ht="15.5" x14ac:dyDescent="0.35">
      <c r="A48" s="17" t="s">
        <v>24</v>
      </c>
      <c r="B48" s="18">
        <v>26000</v>
      </c>
      <c r="C48" s="18">
        <v>0</v>
      </c>
      <c r="D48" s="18">
        <v>0</v>
      </c>
      <c r="E48" s="18">
        <v>26000</v>
      </c>
      <c r="F48" s="19">
        <v>0</v>
      </c>
      <c r="G48" s="19">
        <v>0</v>
      </c>
      <c r="H48" s="19">
        <f t="shared" si="6"/>
        <v>26000</v>
      </c>
    </row>
    <row r="49" spans="1:8" ht="15.5" x14ac:dyDescent="0.35">
      <c r="A49" s="8"/>
      <c r="B49" s="9"/>
      <c r="C49" s="9"/>
      <c r="D49" s="9"/>
      <c r="E49" s="10"/>
      <c r="F49" s="11"/>
      <c r="G49" s="11"/>
      <c r="H49" s="11"/>
    </row>
    <row r="50" spans="1:8" ht="15.5" x14ac:dyDescent="0.35">
      <c r="A50" s="12" t="s">
        <v>25</v>
      </c>
      <c r="B50" s="13">
        <v>0</v>
      </c>
      <c r="C50" s="13">
        <v>0</v>
      </c>
      <c r="D50" s="13">
        <v>0</v>
      </c>
      <c r="E50" s="20">
        <v>0</v>
      </c>
      <c r="F50" s="20">
        <v>0</v>
      </c>
      <c r="G50" s="20">
        <v>0</v>
      </c>
      <c r="H50" s="21">
        <f>E50-F50-G50</f>
        <v>0</v>
      </c>
    </row>
    <row r="51" spans="1:8" ht="15.5" x14ac:dyDescent="0.35">
      <c r="A51" s="22"/>
      <c r="B51" s="23"/>
      <c r="C51" s="23"/>
      <c r="D51" s="23"/>
      <c r="E51" s="24"/>
      <c r="F51" s="25"/>
      <c r="G51" s="25"/>
      <c r="H51" s="25"/>
    </row>
    <row r="52" spans="1:8" ht="15.5" x14ac:dyDescent="0.35">
      <c r="A52" s="26" t="s">
        <v>26</v>
      </c>
      <c r="B52" s="27">
        <f t="shared" ref="B52:H52" si="7">B34+B41+B50</f>
        <v>7614139.5999999996</v>
      </c>
      <c r="C52" s="27">
        <f t="shared" si="7"/>
        <v>0</v>
      </c>
      <c r="D52" s="27">
        <f t="shared" si="7"/>
        <v>0</v>
      </c>
      <c r="E52" s="27">
        <f t="shared" si="7"/>
        <v>7614139.5999999996</v>
      </c>
      <c r="F52" s="27">
        <f t="shared" si="7"/>
        <v>0</v>
      </c>
      <c r="G52" s="27">
        <f t="shared" si="7"/>
        <v>0</v>
      </c>
      <c r="H52" s="27">
        <f t="shared" si="7"/>
        <v>7614139.5999999996</v>
      </c>
    </row>
    <row r="53" spans="1:8" ht="15.5" x14ac:dyDescent="0.35">
      <c r="A53" s="28"/>
      <c r="B53" s="29"/>
      <c r="C53" s="29"/>
      <c r="D53" s="29"/>
      <c r="E53" s="30"/>
      <c r="F53" s="31"/>
      <c r="G53" s="31"/>
      <c r="H53" s="31"/>
    </row>
    <row r="58" spans="1:8" ht="15.5" x14ac:dyDescent="0.35">
      <c r="A58" s="130" t="s">
        <v>30</v>
      </c>
      <c r="B58" s="130"/>
      <c r="C58" s="130" t="s">
        <v>31</v>
      </c>
      <c r="D58" s="130"/>
      <c r="E58" s="130"/>
      <c r="F58" s="130" t="s">
        <v>31</v>
      </c>
      <c r="G58" s="130"/>
      <c r="H58" s="130"/>
    </row>
    <row r="59" spans="1:8" ht="62" x14ac:dyDescent="0.25">
      <c r="A59" s="128" t="s">
        <v>2</v>
      </c>
      <c r="B59" s="128" t="s">
        <v>3</v>
      </c>
      <c r="C59" s="5" t="s">
        <v>4</v>
      </c>
      <c r="D59" s="5" t="s">
        <v>5</v>
      </c>
      <c r="E59" s="5" t="s">
        <v>6</v>
      </c>
      <c r="F59" s="5" t="s">
        <v>7</v>
      </c>
      <c r="G59" s="5" t="s">
        <v>8</v>
      </c>
      <c r="H59" s="6" t="s">
        <v>9</v>
      </c>
    </row>
    <row r="60" spans="1:8" ht="15.5" x14ac:dyDescent="0.35">
      <c r="A60" s="129"/>
      <c r="B60" s="129"/>
      <c r="C60" s="7" t="s">
        <v>10</v>
      </c>
      <c r="D60" s="7" t="s">
        <v>10</v>
      </c>
      <c r="E60" s="7" t="s">
        <v>10</v>
      </c>
      <c r="F60" s="7" t="s">
        <v>10</v>
      </c>
      <c r="G60" s="7" t="s">
        <v>10</v>
      </c>
      <c r="H60" s="7" t="s">
        <v>10</v>
      </c>
    </row>
    <row r="61" spans="1:8" ht="15.5" x14ac:dyDescent="0.35">
      <c r="A61" s="8"/>
      <c r="B61" s="9"/>
      <c r="C61" s="9"/>
      <c r="D61" s="9"/>
      <c r="E61" s="10"/>
      <c r="F61" s="11"/>
      <c r="G61" s="11"/>
      <c r="H61" s="11"/>
    </row>
    <row r="62" spans="1:8" ht="15.5" x14ac:dyDescent="0.35">
      <c r="A62" s="12" t="s">
        <v>11</v>
      </c>
      <c r="B62" s="13">
        <f>SUM(B63:B67)</f>
        <v>160000</v>
      </c>
      <c r="C62" s="13">
        <f t="shared" ref="C62:H62" si="8">SUM(C63:C67)</f>
        <v>0</v>
      </c>
      <c r="D62" s="13">
        <f t="shared" si="8"/>
        <v>0</v>
      </c>
      <c r="E62" s="13">
        <f t="shared" si="8"/>
        <v>160000</v>
      </c>
      <c r="F62" s="13">
        <f t="shared" si="8"/>
        <v>0</v>
      </c>
      <c r="G62" s="13">
        <f t="shared" si="8"/>
        <v>0</v>
      </c>
      <c r="H62" s="13">
        <f t="shared" si="8"/>
        <v>160000</v>
      </c>
    </row>
    <row r="63" spans="1:8" ht="15.5" x14ac:dyDescent="0.35">
      <c r="A63" s="14" t="s">
        <v>12</v>
      </c>
      <c r="B63" s="15">
        <v>0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</row>
    <row r="64" spans="1:8" ht="15.5" x14ac:dyDescent="0.35">
      <c r="A64" s="17" t="s">
        <v>13</v>
      </c>
      <c r="B64" s="15">
        <v>157000</v>
      </c>
      <c r="C64" s="15">
        <v>0</v>
      </c>
      <c r="D64" s="15">
        <v>0</v>
      </c>
      <c r="E64" s="15">
        <v>157000</v>
      </c>
      <c r="F64" s="15">
        <v>0</v>
      </c>
      <c r="G64" s="15">
        <v>0</v>
      </c>
      <c r="H64" s="15">
        <f>E64-F64-G64</f>
        <v>157000</v>
      </c>
    </row>
    <row r="65" spans="1:8" ht="15.5" x14ac:dyDescent="0.35">
      <c r="A65" s="17" t="s">
        <v>14</v>
      </c>
      <c r="B65" s="15">
        <v>3000</v>
      </c>
      <c r="C65" s="15">
        <v>0</v>
      </c>
      <c r="D65" s="15">
        <v>0</v>
      </c>
      <c r="E65" s="15">
        <v>3000</v>
      </c>
      <c r="F65" s="15">
        <v>0</v>
      </c>
      <c r="G65" s="15">
        <v>0</v>
      </c>
      <c r="H65" s="15">
        <f>E65-F65-G65</f>
        <v>3000</v>
      </c>
    </row>
    <row r="66" spans="1:8" ht="15.5" x14ac:dyDescent="0.35">
      <c r="A66" s="17" t="s">
        <v>29</v>
      </c>
      <c r="B66" s="15">
        <v>0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f>E66-F66-G66</f>
        <v>0</v>
      </c>
    </row>
    <row r="67" spans="1:8" ht="15.5" x14ac:dyDescent="0.35">
      <c r="A67" s="17" t="s">
        <v>16</v>
      </c>
      <c r="B67" s="15">
        <v>0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f>E67-F67-G67</f>
        <v>0</v>
      </c>
    </row>
    <row r="68" spans="1:8" ht="15.5" x14ac:dyDescent="0.35">
      <c r="A68" s="8"/>
      <c r="B68" s="9"/>
      <c r="C68" s="9"/>
      <c r="D68" s="9"/>
      <c r="E68" s="10"/>
      <c r="F68" s="11"/>
      <c r="G68" s="11"/>
      <c r="H68" s="11"/>
    </row>
    <row r="69" spans="1:8" ht="15.5" x14ac:dyDescent="0.35">
      <c r="A69" s="12" t="s">
        <v>17</v>
      </c>
      <c r="B69" s="13">
        <f>SUM(B70:B76)</f>
        <v>7435139.5999999996</v>
      </c>
      <c r="C69" s="13">
        <f t="shared" ref="C69:H69" si="9">SUM(C70:C76)</f>
        <v>0</v>
      </c>
      <c r="D69" s="13">
        <f t="shared" si="9"/>
        <v>0</v>
      </c>
      <c r="E69" s="13">
        <f t="shared" si="9"/>
        <v>7435139.5999999996</v>
      </c>
      <c r="F69" s="13">
        <f t="shared" si="9"/>
        <v>0</v>
      </c>
      <c r="G69" s="13">
        <f t="shared" si="9"/>
        <v>0</v>
      </c>
      <c r="H69" s="13">
        <f t="shared" si="9"/>
        <v>7435139.5999999996</v>
      </c>
    </row>
    <row r="70" spans="1:8" ht="15.5" x14ac:dyDescent="0.35">
      <c r="A70" s="14" t="s">
        <v>18</v>
      </c>
      <c r="B70" s="18">
        <v>0</v>
      </c>
      <c r="C70" s="18">
        <v>0</v>
      </c>
      <c r="D70" s="18">
        <v>0</v>
      </c>
      <c r="E70" s="18">
        <v>0</v>
      </c>
      <c r="F70" s="19">
        <v>0</v>
      </c>
      <c r="G70" s="19">
        <v>0</v>
      </c>
      <c r="H70" s="19">
        <f>E70-F70-G70</f>
        <v>0</v>
      </c>
    </row>
    <row r="71" spans="1:8" ht="15.5" x14ac:dyDescent="0.35">
      <c r="A71" s="17" t="s">
        <v>19</v>
      </c>
      <c r="B71" s="18">
        <v>3267525</v>
      </c>
      <c r="C71" s="18">
        <v>0</v>
      </c>
      <c r="D71" s="18">
        <v>0</v>
      </c>
      <c r="E71" s="18">
        <v>3267525</v>
      </c>
      <c r="F71" s="19">
        <v>0</v>
      </c>
      <c r="G71" s="19">
        <v>0</v>
      </c>
      <c r="H71" s="19">
        <f t="shared" ref="H71:H76" si="10">E71-F71-G71</f>
        <v>3267525</v>
      </c>
    </row>
    <row r="72" spans="1:8" ht="15.5" x14ac:dyDescent="0.35">
      <c r="A72" s="17" t="s">
        <v>20</v>
      </c>
      <c r="B72" s="18">
        <v>873700</v>
      </c>
      <c r="C72" s="18">
        <v>0</v>
      </c>
      <c r="D72" s="18">
        <v>0</v>
      </c>
      <c r="E72" s="18">
        <v>873700</v>
      </c>
      <c r="F72" s="19">
        <v>0</v>
      </c>
      <c r="G72" s="19">
        <v>0</v>
      </c>
      <c r="H72" s="19">
        <f t="shared" si="10"/>
        <v>873700</v>
      </c>
    </row>
    <row r="73" spans="1:8" ht="15.5" x14ac:dyDescent="0.35">
      <c r="A73" s="17" t="s">
        <v>21</v>
      </c>
      <c r="B73" s="18">
        <v>1007414.6</v>
      </c>
      <c r="C73" s="18">
        <v>0</v>
      </c>
      <c r="D73" s="18">
        <v>0</v>
      </c>
      <c r="E73" s="18">
        <v>1007414.6</v>
      </c>
      <c r="F73" s="19">
        <v>0</v>
      </c>
      <c r="G73" s="19">
        <v>0</v>
      </c>
      <c r="H73" s="19">
        <f t="shared" si="10"/>
        <v>1007414.6</v>
      </c>
    </row>
    <row r="74" spans="1:8" ht="15.5" x14ac:dyDescent="0.35">
      <c r="A74" s="17" t="s">
        <v>22</v>
      </c>
      <c r="B74" s="18">
        <v>560500</v>
      </c>
      <c r="C74" s="18">
        <v>0</v>
      </c>
      <c r="D74" s="18">
        <v>0</v>
      </c>
      <c r="E74" s="18">
        <v>560500</v>
      </c>
      <c r="F74" s="19">
        <v>0</v>
      </c>
      <c r="G74" s="19">
        <v>0</v>
      </c>
      <c r="H74" s="19">
        <f t="shared" si="10"/>
        <v>560500</v>
      </c>
    </row>
    <row r="75" spans="1:8" ht="15.5" x14ac:dyDescent="0.35">
      <c r="A75" s="17" t="s">
        <v>23</v>
      </c>
      <c r="B75" s="18">
        <v>1720000</v>
      </c>
      <c r="C75" s="18">
        <v>0</v>
      </c>
      <c r="D75" s="18">
        <v>0</v>
      </c>
      <c r="E75" s="18">
        <v>1720000</v>
      </c>
      <c r="F75" s="19">
        <v>0</v>
      </c>
      <c r="G75" s="19">
        <v>0</v>
      </c>
      <c r="H75" s="19">
        <f t="shared" si="10"/>
        <v>1720000</v>
      </c>
    </row>
    <row r="76" spans="1:8" ht="15.5" x14ac:dyDescent="0.35">
      <c r="A76" s="17" t="s">
        <v>24</v>
      </c>
      <c r="B76" s="18">
        <v>6000</v>
      </c>
      <c r="C76" s="18">
        <v>0</v>
      </c>
      <c r="D76" s="18">
        <v>0</v>
      </c>
      <c r="E76" s="18">
        <v>6000</v>
      </c>
      <c r="F76" s="19">
        <v>0</v>
      </c>
      <c r="G76" s="19">
        <v>0</v>
      </c>
      <c r="H76" s="19">
        <f t="shared" si="10"/>
        <v>6000</v>
      </c>
    </row>
    <row r="77" spans="1:8" ht="15.5" x14ac:dyDescent="0.35">
      <c r="A77" s="8"/>
      <c r="B77" s="9"/>
      <c r="C77" s="9"/>
      <c r="D77" s="9"/>
      <c r="E77" s="10"/>
      <c r="F77" s="11"/>
      <c r="G77" s="11"/>
      <c r="H77" s="11"/>
    </row>
    <row r="78" spans="1:8" ht="15.5" x14ac:dyDescent="0.35">
      <c r="A78" s="12" t="s">
        <v>25</v>
      </c>
      <c r="B78" s="13">
        <v>0</v>
      </c>
      <c r="C78" s="13">
        <v>0</v>
      </c>
      <c r="D78" s="13">
        <v>0</v>
      </c>
      <c r="E78" s="20">
        <v>0</v>
      </c>
      <c r="F78" s="20">
        <v>0</v>
      </c>
      <c r="G78" s="20">
        <v>0</v>
      </c>
      <c r="H78" s="21">
        <f>E78-F78-G78</f>
        <v>0</v>
      </c>
    </row>
    <row r="79" spans="1:8" ht="15.5" x14ac:dyDescent="0.35">
      <c r="A79" s="22"/>
      <c r="B79" s="23"/>
      <c r="C79" s="23"/>
      <c r="D79" s="23"/>
      <c r="E79" s="24"/>
      <c r="F79" s="25"/>
      <c r="G79" s="25"/>
      <c r="H79" s="25"/>
    </row>
    <row r="80" spans="1:8" ht="15.5" x14ac:dyDescent="0.35">
      <c r="A80" s="26" t="s">
        <v>26</v>
      </c>
      <c r="B80" s="27">
        <f t="shared" ref="B80:H80" si="11">B62+B69+B78</f>
        <v>7595139.5999999996</v>
      </c>
      <c r="C80" s="27">
        <f t="shared" si="11"/>
        <v>0</v>
      </c>
      <c r="D80" s="27">
        <f t="shared" si="11"/>
        <v>0</v>
      </c>
      <c r="E80" s="27">
        <f>E62+E69+E78</f>
        <v>7595139.5999999996</v>
      </c>
      <c r="F80" s="27">
        <f t="shared" si="11"/>
        <v>0</v>
      </c>
      <c r="G80" s="27">
        <f t="shared" si="11"/>
        <v>0</v>
      </c>
      <c r="H80" s="27">
        <f t="shared" si="11"/>
        <v>7595139.5999999996</v>
      </c>
    </row>
    <row r="81" spans="1:8" ht="15.5" x14ac:dyDescent="0.35">
      <c r="A81" s="28"/>
      <c r="B81" s="29"/>
      <c r="C81" s="29"/>
      <c r="D81" s="29"/>
      <c r="E81" s="30"/>
      <c r="F81" s="31"/>
      <c r="G81" s="31"/>
      <c r="H81" s="31"/>
    </row>
  </sheetData>
  <mergeCells count="15">
    <mergeCell ref="A59:A60"/>
    <mergeCell ref="B59:B60"/>
    <mergeCell ref="A2:B2"/>
    <mergeCell ref="C2:E2"/>
    <mergeCell ref="F2:H2"/>
    <mergeCell ref="A3:A4"/>
    <mergeCell ref="B3:B4"/>
    <mergeCell ref="A30:B30"/>
    <mergeCell ref="C30:E30"/>
    <mergeCell ref="F30:H30"/>
    <mergeCell ref="A31:A32"/>
    <mergeCell ref="B31:B32"/>
    <mergeCell ref="A58:B58"/>
    <mergeCell ref="C58:E58"/>
    <mergeCell ref="F58:H58"/>
  </mergeCells>
  <pageMargins left="0.7" right="0.7" top="0.75" bottom="0.75" header="0.3" footer="0.3"/>
  <pageSetup paperSize="8" scale="81" orientation="landscape" r:id="rId1"/>
  <rowBreaks count="1" manualBreakCount="1">
    <brk id="5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899BF-B1EC-4A12-902C-7BAC957BA514}">
  <dimension ref="A1:F98"/>
  <sheetViews>
    <sheetView showGridLines="0" topLeftCell="A34" zoomScaleNormal="100" workbookViewId="0">
      <selection activeCell="D27" sqref="D27"/>
    </sheetView>
  </sheetViews>
  <sheetFormatPr defaultColWidth="9.1796875" defaultRowHeight="13" x14ac:dyDescent="0.3"/>
  <cols>
    <col min="1" max="1" width="5.54296875" style="36" customWidth="1"/>
    <col min="2" max="2" width="70.54296875" style="36" customWidth="1"/>
    <col min="3" max="3" width="20.54296875" style="96" customWidth="1"/>
    <col min="4" max="4" width="20.54296875" style="36" customWidth="1"/>
    <col min="5" max="5" width="17.81640625" style="36" customWidth="1"/>
    <col min="6" max="6" width="18.54296875" style="36" customWidth="1"/>
    <col min="7" max="16384" width="9.1796875" style="36"/>
  </cols>
  <sheetData>
    <row r="1" spans="1:5" x14ac:dyDescent="0.3">
      <c r="A1" s="32" t="s">
        <v>32</v>
      </c>
      <c r="B1" s="33"/>
      <c r="C1" s="34">
        <v>2026</v>
      </c>
      <c r="D1" s="34">
        <v>2025</v>
      </c>
      <c r="E1" s="35" t="s">
        <v>33</v>
      </c>
    </row>
    <row r="2" spans="1:5" x14ac:dyDescent="0.3">
      <c r="A2" s="37" t="s">
        <v>34</v>
      </c>
      <c r="B2" s="38"/>
      <c r="C2" s="39">
        <f>C3+C4+C5</f>
        <v>90200000</v>
      </c>
      <c r="D2" s="39">
        <f>D3+D4+D5</f>
        <v>86650000</v>
      </c>
      <c r="E2" s="40">
        <f t="shared" ref="E2:E18" si="0">C2-D2</f>
        <v>3550000</v>
      </c>
    </row>
    <row r="3" spans="1:5" x14ac:dyDescent="0.3">
      <c r="A3" s="41"/>
      <c r="B3" s="36" t="s">
        <v>35</v>
      </c>
      <c r="C3" s="42">
        <v>90200000</v>
      </c>
      <c r="D3" s="42">
        <v>86650000</v>
      </c>
      <c r="E3" s="43">
        <f t="shared" si="0"/>
        <v>3550000</v>
      </c>
    </row>
    <row r="4" spans="1:5" x14ac:dyDescent="0.3">
      <c r="A4" s="41"/>
      <c r="B4" s="36" t="s">
        <v>36</v>
      </c>
      <c r="C4" s="42">
        <v>0</v>
      </c>
      <c r="D4" s="42">
        <v>0</v>
      </c>
      <c r="E4" s="43">
        <f t="shared" si="0"/>
        <v>0</v>
      </c>
    </row>
    <row r="5" spans="1:5" x14ac:dyDescent="0.3">
      <c r="A5" s="41"/>
      <c r="B5" s="36" t="s">
        <v>37</v>
      </c>
      <c r="C5" s="42">
        <v>0</v>
      </c>
      <c r="D5" s="42">
        <v>0</v>
      </c>
      <c r="E5" s="43">
        <f t="shared" si="0"/>
        <v>0</v>
      </c>
    </row>
    <row r="6" spans="1:5" x14ac:dyDescent="0.3">
      <c r="A6" s="37" t="s">
        <v>38</v>
      </c>
      <c r="B6" s="38"/>
      <c r="C6" s="39">
        <f>C7+C8+C9+C10+C11+C12+C13</f>
        <v>474680028.94999999</v>
      </c>
      <c r="D6" s="39">
        <f>D7+D8+D9+D10+D11+D12+D13</f>
        <v>479218143.37</v>
      </c>
      <c r="E6" s="40">
        <f t="shared" si="0"/>
        <v>-4538114.4200000167</v>
      </c>
    </row>
    <row r="7" spans="1:5" x14ac:dyDescent="0.3">
      <c r="A7" s="41"/>
      <c r="B7" s="36" t="s">
        <v>39</v>
      </c>
      <c r="C7" s="42">
        <v>446841531</v>
      </c>
      <c r="D7" s="42">
        <v>448258707</v>
      </c>
      <c r="E7" s="43">
        <f t="shared" si="0"/>
        <v>-1417176</v>
      </c>
    </row>
    <row r="8" spans="1:5" x14ac:dyDescent="0.3">
      <c r="A8" s="41"/>
      <c r="B8" s="36" t="s">
        <v>40</v>
      </c>
      <c r="C8" s="42">
        <v>5620850</v>
      </c>
      <c r="D8" s="42">
        <v>6693590</v>
      </c>
      <c r="E8" s="43">
        <f t="shared" si="0"/>
        <v>-1072740</v>
      </c>
    </row>
    <row r="9" spans="1:5" x14ac:dyDescent="0.3">
      <c r="A9" s="41"/>
      <c r="B9" s="36" t="s">
        <v>41</v>
      </c>
      <c r="C9" s="42">
        <v>0</v>
      </c>
      <c r="D9" s="42">
        <v>0</v>
      </c>
      <c r="E9" s="43">
        <f t="shared" si="0"/>
        <v>0</v>
      </c>
    </row>
    <row r="10" spans="1:5" x14ac:dyDescent="0.3">
      <c r="A10" s="41"/>
      <c r="B10" s="36" t="s">
        <v>42</v>
      </c>
      <c r="C10" s="42">
        <v>0</v>
      </c>
      <c r="D10" s="42">
        <v>0</v>
      </c>
      <c r="E10" s="43">
        <f t="shared" si="0"/>
        <v>0</v>
      </c>
    </row>
    <row r="11" spans="1:5" x14ac:dyDescent="0.3">
      <c r="A11" s="41"/>
      <c r="B11" s="36" t="s">
        <v>43</v>
      </c>
      <c r="C11" s="42">
        <v>0</v>
      </c>
      <c r="D11" s="42">
        <v>0</v>
      </c>
      <c r="E11" s="43">
        <f t="shared" si="0"/>
        <v>0</v>
      </c>
    </row>
    <row r="12" spans="1:5" x14ac:dyDescent="0.3">
      <c r="A12" s="41"/>
      <c r="B12" s="36" t="s">
        <v>44</v>
      </c>
      <c r="C12" s="42">
        <v>1033890</v>
      </c>
      <c r="D12" s="42">
        <v>968728.48</v>
      </c>
      <c r="E12" s="43">
        <f t="shared" si="0"/>
        <v>65161.520000000019</v>
      </c>
    </row>
    <row r="13" spans="1:5" x14ac:dyDescent="0.3">
      <c r="A13" s="41"/>
      <c r="B13" s="36" t="s">
        <v>45</v>
      </c>
      <c r="C13" s="42">
        <v>21183757.949999999</v>
      </c>
      <c r="D13" s="42">
        <v>23297117.890000001</v>
      </c>
      <c r="E13" s="43">
        <f t="shared" si="0"/>
        <v>-2113359.9400000013</v>
      </c>
    </row>
    <row r="14" spans="1:5" x14ac:dyDescent="0.3">
      <c r="A14" s="37" t="s">
        <v>46</v>
      </c>
      <c r="B14" s="38"/>
      <c r="C14" s="39">
        <v>19766504</v>
      </c>
      <c r="D14" s="39">
        <v>25851946.32</v>
      </c>
      <c r="E14" s="40">
        <f t="shared" si="0"/>
        <v>-6085442.3200000003</v>
      </c>
    </row>
    <row r="15" spans="1:5" x14ac:dyDescent="0.3">
      <c r="A15" s="37" t="s">
        <v>47</v>
      </c>
      <c r="B15" s="38"/>
      <c r="C15" s="39">
        <f>10085480+17193155.49</f>
        <v>27278635.489999998</v>
      </c>
      <c r="D15" s="39">
        <v>9213784</v>
      </c>
      <c r="E15" s="40">
        <f t="shared" si="0"/>
        <v>18064851.489999998</v>
      </c>
    </row>
    <row r="16" spans="1:5" x14ac:dyDescent="0.3">
      <c r="A16" s="37"/>
      <c r="B16" s="38" t="s">
        <v>48</v>
      </c>
      <c r="C16" s="39">
        <v>17193155.489999998</v>
      </c>
      <c r="D16" s="39">
        <v>0</v>
      </c>
      <c r="E16" s="40">
        <f t="shared" si="0"/>
        <v>17193155.489999998</v>
      </c>
    </row>
    <row r="17" spans="1:5" x14ac:dyDescent="0.3">
      <c r="A17" s="37" t="s">
        <v>49</v>
      </c>
      <c r="B17" s="38"/>
      <c r="C17" s="39">
        <v>0</v>
      </c>
      <c r="D17" s="39">
        <v>0</v>
      </c>
      <c r="E17" s="40">
        <f t="shared" si="0"/>
        <v>0</v>
      </c>
    </row>
    <row r="18" spans="1:5" x14ac:dyDescent="0.3">
      <c r="A18" s="44" t="s">
        <v>50</v>
      </c>
      <c r="B18" s="45"/>
      <c r="C18" s="46">
        <v>0</v>
      </c>
      <c r="D18" s="46">
        <v>0</v>
      </c>
      <c r="E18" s="47">
        <f t="shared" si="0"/>
        <v>0</v>
      </c>
    </row>
    <row r="19" spans="1:5" x14ac:dyDescent="0.3">
      <c r="A19" s="48"/>
      <c r="B19" s="49"/>
      <c r="C19" s="50"/>
      <c r="D19" s="50"/>
      <c r="E19" s="51"/>
    </row>
    <row r="20" spans="1:5" x14ac:dyDescent="0.3">
      <c r="A20" s="52" t="s">
        <v>51</v>
      </c>
      <c r="B20" s="53"/>
      <c r="C20" s="54">
        <f>C2+C6+C14+C15+C17+C18</f>
        <v>611925168.44000006</v>
      </c>
      <c r="D20" s="54">
        <f>D2+D6+D14+D15+D17+D18</f>
        <v>600933873.69000006</v>
      </c>
      <c r="E20" s="55">
        <f>E2+E6+E14+E15+E17+E18</f>
        <v>10991294.749999981</v>
      </c>
    </row>
    <row r="21" spans="1:5" x14ac:dyDescent="0.3">
      <c r="A21" s="52"/>
      <c r="B21" s="53"/>
      <c r="C21" s="56"/>
      <c r="D21" s="56"/>
      <c r="E21" s="57"/>
    </row>
    <row r="22" spans="1:5" x14ac:dyDescent="0.3">
      <c r="A22" s="58" t="s">
        <v>52</v>
      </c>
      <c r="B22" s="59"/>
      <c r="C22" s="60"/>
      <c r="D22" s="60"/>
      <c r="E22" s="61"/>
    </row>
    <row r="23" spans="1:5" x14ac:dyDescent="0.3">
      <c r="A23" s="62" t="s">
        <v>53</v>
      </c>
      <c r="B23" s="63"/>
      <c r="C23" s="64">
        <f>C24+C30</f>
        <v>334856412.98000002</v>
      </c>
      <c r="D23" s="64">
        <f>D24+D30</f>
        <v>321712099.59000003</v>
      </c>
      <c r="E23" s="65">
        <f>C23-D23</f>
        <v>13144313.389999986</v>
      </c>
    </row>
    <row r="24" spans="1:5" x14ac:dyDescent="0.3">
      <c r="A24" s="41"/>
      <c r="B24" s="36" t="s">
        <v>54</v>
      </c>
      <c r="C24" s="42">
        <f>C25+C26+C27+C28+C29</f>
        <v>247650412.98000002</v>
      </c>
      <c r="D24" s="42">
        <f>D25+D26+D27+D28+D29</f>
        <v>237395254.59</v>
      </c>
      <c r="E24" s="43">
        <f>C24-D24</f>
        <v>10255158.390000015</v>
      </c>
    </row>
    <row r="25" spans="1:5" x14ac:dyDescent="0.3">
      <c r="A25" s="41"/>
      <c r="B25" s="36" t="s">
        <v>55</v>
      </c>
      <c r="C25" s="42">
        <v>241852704.12</v>
      </c>
      <c r="D25" s="42">
        <f>230479864.59-750000</f>
        <v>229729864.59</v>
      </c>
      <c r="E25" s="43">
        <f t="shared" ref="E25:E30" si="1">C25-D25</f>
        <v>12122839.530000001</v>
      </c>
    </row>
    <row r="26" spans="1:5" x14ac:dyDescent="0.3">
      <c r="A26" s="41"/>
      <c r="B26" s="36" t="s">
        <v>56</v>
      </c>
      <c r="C26" s="42">
        <v>2177388.86</v>
      </c>
      <c r="D26" s="42">
        <v>4020350</v>
      </c>
      <c r="E26" s="43">
        <f t="shared" si="1"/>
        <v>-1842961.1400000001</v>
      </c>
    </row>
    <row r="27" spans="1:5" x14ac:dyDescent="0.3">
      <c r="A27" s="41"/>
      <c r="B27" s="36" t="s">
        <v>57</v>
      </c>
      <c r="C27" s="42">
        <v>1681870</v>
      </c>
      <c r="D27" s="42">
        <v>1821330</v>
      </c>
      <c r="E27" s="43">
        <f t="shared" si="1"/>
        <v>-139460</v>
      </c>
    </row>
    <row r="28" spans="1:5" x14ac:dyDescent="0.3">
      <c r="A28" s="41"/>
      <c r="B28" s="36" t="s">
        <v>58</v>
      </c>
      <c r="C28" s="42">
        <v>810400</v>
      </c>
      <c r="D28" s="42">
        <v>712000</v>
      </c>
      <c r="E28" s="43">
        <f t="shared" si="1"/>
        <v>98400</v>
      </c>
    </row>
    <row r="29" spans="1:5" x14ac:dyDescent="0.3">
      <c r="A29" s="41"/>
      <c r="B29" s="36" t="s">
        <v>59</v>
      </c>
      <c r="C29" s="42">
        <v>1128050</v>
      </c>
      <c r="D29" s="42">
        <v>1111710</v>
      </c>
      <c r="E29" s="43">
        <f t="shared" si="1"/>
        <v>16340</v>
      </c>
    </row>
    <row r="30" spans="1:5" x14ac:dyDescent="0.3">
      <c r="A30" s="41"/>
      <c r="B30" s="36" t="s">
        <v>60</v>
      </c>
      <c r="C30" s="42">
        <v>87206000</v>
      </c>
      <c r="D30" s="42">
        <f>84566845-250000</f>
        <v>84316845</v>
      </c>
      <c r="E30" s="43">
        <f t="shared" si="1"/>
        <v>2889155</v>
      </c>
    </row>
    <row r="31" spans="1:5" x14ac:dyDescent="0.3">
      <c r="A31" s="37" t="s">
        <v>61</v>
      </c>
      <c r="B31" s="38"/>
      <c r="C31" s="39">
        <f>C32+C33+C34+C35+C36+C37+C38+C39+C40+C41+C42+C43</f>
        <v>252820981.63</v>
      </c>
      <c r="D31" s="39">
        <f>D32+D33+D34+D35+D36+D37+D38+D39+D40+D41+D42+D43</f>
        <v>278260619.77999997</v>
      </c>
      <c r="E31" s="40">
        <f>C31-D31</f>
        <v>-25439638.149999976</v>
      </c>
    </row>
    <row r="32" spans="1:5" x14ac:dyDescent="0.3">
      <c r="A32" s="41"/>
      <c r="B32" s="36" t="s">
        <v>62</v>
      </c>
      <c r="C32" s="42">
        <v>107705307.37</v>
      </c>
      <c r="D32" s="42">
        <v>116141777.18000001</v>
      </c>
      <c r="E32" s="43">
        <f>C32-D32</f>
        <v>-8436469.8100000024</v>
      </c>
    </row>
    <row r="33" spans="1:5" x14ac:dyDescent="0.3">
      <c r="A33" s="41"/>
      <c r="B33" s="36" t="s">
        <v>63</v>
      </c>
      <c r="C33" s="42">
        <v>24071504</v>
      </c>
      <c r="D33" s="42">
        <f>29287773+1000000</f>
        <v>30287773</v>
      </c>
      <c r="E33" s="43">
        <f t="shared" ref="E33:E50" si="2">C33-D33</f>
        <v>-6216269</v>
      </c>
    </row>
    <row r="34" spans="1:5" x14ac:dyDescent="0.3">
      <c r="A34" s="41"/>
      <c r="B34" s="36" t="s">
        <v>64</v>
      </c>
      <c r="C34" s="42">
        <v>552465.30000000005</v>
      </c>
      <c r="D34" s="42">
        <v>637831.19999999995</v>
      </c>
      <c r="E34" s="43">
        <f t="shared" si="2"/>
        <v>-85365.899999999907</v>
      </c>
    </row>
    <row r="35" spans="1:5" x14ac:dyDescent="0.3">
      <c r="A35" s="41"/>
      <c r="B35" s="36" t="s">
        <v>65</v>
      </c>
      <c r="C35" s="42">
        <v>0</v>
      </c>
      <c r="D35" s="42">
        <v>0</v>
      </c>
      <c r="E35" s="43">
        <f t="shared" si="2"/>
        <v>0</v>
      </c>
    </row>
    <row r="36" spans="1:5" x14ac:dyDescent="0.3">
      <c r="A36" s="41"/>
      <c r="B36" s="36" t="s">
        <v>66</v>
      </c>
      <c r="C36" s="42">
        <v>6171995.8399999999</v>
      </c>
      <c r="D36" s="42">
        <v>7192440.9699999997</v>
      </c>
      <c r="E36" s="43">
        <f t="shared" si="2"/>
        <v>-1020445.1299999999</v>
      </c>
    </row>
    <row r="37" spans="1:5" x14ac:dyDescent="0.3">
      <c r="A37" s="41"/>
      <c r="B37" s="36" t="s">
        <v>67</v>
      </c>
      <c r="C37" s="42">
        <v>0</v>
      </c>
      <c r="D37" s="42">
        <v>0</v>
      </c>
      <c r="E37" s="43">
        <f t="shared" si="2"/>
        <v>0</v>
      </c>
    </row>
    <row r="38" spans="1:5" x14ac:dyDescent="0.3">
      <c r="A38" s="41"/>
      <c r="B38" s="36" t="s">
        <v>68</v>
      </c>
      <c r="C38" s="42">
        <v>7140463.6299999999</v>
      </c>
      <c r="D38" s="42">
        <v>7209008.9000000004</v>
      </c>
      <c r="E38" s="43">
        <f t="shared" si="2"/>
        <v>-68545.270000000484</v>
      </c>
    </row>
    <row r="39" spans="1:5" x14ac:dyDescent="0.3">
      <c r="A39" s="41"/>
      <c r="B39" s="36" t="s">
        <v>69</v>
      </c>
      <c r="C39" s="42">
        <v>69878066.049999997</v>
      </c>
      <c r="D39" s="42">
        <v>73077713.25</v>
      </c>
      <c r="E39" s="43">
        <f t="shared" si="2"/>
        <v>-3199647.200000003</v>
      </c>
    </row>
    <row r="40" spans="1:5" x14ac:dyDescent="0.3">
      <c r="A40" s="41"/>
      <c r="B40" s="36" t="s">
        <v>70</v>
      </c>
      <c r="C40" s="42">
        <v>1173142.6299999999</v>
      </c>
      <c r="D40" s="42">
        <v>1499660.92</v>
      </c>
      <c r="E40" s="43">
        <f t="shared" si="2"/>
        <v>-326518.29000000004</v>
      </c>
    </row>
    <row r="41" spans="1:5" x14ac:dyDescent="0.3">
      <c r="A41" s="41"/>
      <c r="B41" s="36" t="s">
        <v>71</v>
      </c>
      <c r="C41" s="42">
        <v>0</v>
      </c>
      <c r="D41" s="42">
        <v>0</v>
      </c>
      <c r="E41" s="43">
        <f t="shared" si="2"/>
        <v>0</v>
      </c>
    </row>
    <row r="42" spans="1:5" x14ac:dyDescent="0.3">
      <c r="A42" s="41"/>
      <c r="B42" s="36" t="s">
        <v>72</v>
      </c>
      <c r="C42" s="42">
        <v>11341340.84</v>
      </c>
      <c r="D42" s="42">
        <v>17122103.989999998</v>
      </c>
      <c r="E42" s="43">
        <f t="shared" si="2"/>
        <v>-5780763.1499999985</v>
      </c>
    </row>
    <row r="43" spans="1:5" x14ac:dyDescent="0.3">
      <c r="A43" s="41"/>
      <c r="B43" s="36" t="s">
        <v>73</v>
      </c>
      <c r="C43" s="42">
        <v>24786695.969999999</v>
      </c>
      <c r="D43" s="42">
        <v>25092310.370000001</v>
      </c>
      <c r="E43" s="43">
        <f t="shared" si="2"/>
        <v>-305614.40000000224</v>
      </c>
    </row>
    <row r="44" spans="1:5" x14ac:dyDescent="0.3">
      <c r="A44" s="37" t="s">
        <v>74</v>
      </c>
      <c r="B44" s="38"/>
      <c r="C44" s="39">
        <f>C45+C46+C47+C48</f>
        <v>8303976</v>
      </c>
      <c r="D44" s="39">
        <f>D45+D46+D47+D48</f>
        <v>7204109</v>
      </c>
      <c r="E44" s="40">
        <f t="shared" si="2"/>
        <v>1099867</v>
      </c>
    </row>
    <row r="45" spans="1:5" x14ac:dyDescent="0.3">
      <c r="A45" s="41"/>
      <c r="B45" s="36" t="s">
        <v>75</v>
      </c>
      <c r="C45" s="42">
        <v>357419</v>
      </c>
      <c r="D45" s="42">
        <v>378365</v>
      </c>
      <c r="E45" s="43">
        <f t="shared" si="2"/>
        <v>-20946</v>
      </c>
    </row>
    <row r="46" spans="1:5" x14ac:dyDescent="0.3">
      <c r="A46" s="41"/>
      <c r="B46" s="36" t="s">
        <v>76</v>
      </c>
      <c r="C46" s="42">
        <v>7946557</v>
      </c>
      <c r="D46" s="42">
        <v>6825744</v>
      </c>
      <c r="E46" s="43">
        <f t="shared" si="2"/>
        <v>1120813</v>
      </c>
    </row>
    <row r="47" spans="1:5" x14ac:dyDescent="0.3">
      <c r="A47" s="41"/>
      <c r="B47" s="36" t="s">
        <v>77</v>
      </c>
      <c r="C47" s="42">
        <v>0</v>
      </c>
      <c r="D47" s="42">
        <v>0</v>
      </c>
      <c r="E47" s="43">
        <f t="shared" si="2"/>
        <v>0</v>
      </c>
    </row>
    <row r="48" spans="1:5" x14ac:dyDescent="0.3">
      <c r="A48" s="41"/>
      <c r="B48" s="36" t="s">
        <v>78</v>
      </c>
      <c r="C48" s="42">
        <v>0</v>
      </c>
      <c r="D48" s="42">
        <v>0</v>
      </c>
      <c r="E48" s="43">
        <f t="shared" si="2"/>
        <v>0</v>
      </c>
    </row>
    <row r="49" spans="1:6" x14ac:dyDescent="0.3">
      <c r="A49" s="37" t="s">
        <v>79</v>
      </c>
      <c r="B49" s="38"/>
      <c r="C49" s="39">
        <v>0</v>
      </c>
      <c r="D49" s="39">
        <v>0</v>
      </c>
      <c r="E49" s="40">
        <f t="shared" si="2"/>
        <v>0</v>
      </c>
    </row>
    <row r="50" spans="1:6" x14ac:dyDescent="0.3">
      <c r="A50" s="44" t="s">
        <v>80</v>
      </c>
      <c r="B50" s="45"/>
      <c r="C50" s="46">
        <v>2074568</v>
      </c>
      <c r="D50" s="46">
        <v>2179118</v>
      </c>
      <c r="E50" s="47">
        <f t="shared" si="2"/>
        <v>-104550</v>
      </c>
    </row>
    <row r="51" spans="1:6" x14ac:dyDescent="0.3">
      <c r="A51" s="48"/>
      <c r="B51" s="49"/>
      <c r="C51" s="50"/>
      <c r="D51" s="50"/>
      <c r="E51" s="51"/>
    </row>
    <row r="52" spans="1:6" x14ac:dyDescent="0.3">
      <c r="A52" s="52" t="s">
        <v>81</v>
      </c>
      <c r="B52" s="53"/>
      <c r="C52" s="54">
        <f>C23+C31+C44+C49+C50</f>
        <v>598055938.61000001</v>
      </c>
      <c r="D52" s="54">
        <f>D23+D31+D44+D49+D50</f>
        <v>609355946.37</v>
      </c>
      <c r="E52" s="55">
        <f>E23+E31+E44+E49+E50</f>
        <v>-11300007.75999999</v>
      </c>
    </row>
    <row r="53" spans="1:6" x14ac:dyDescent="0.3">
      <c r="A53" s="66"/>
      <c r="B53" s="53"/>
      <c r="C53" s="56"/>
      <c r="D53" s="56"/>
      <c r="E53" s="57"/>
    </row>
    <row r="54" spans="1:6" x14ac:dyDescent="0.3">
      <c r="A54" s="48"/>
      <c r="B54" s="49"/>
      <c r="C54" s="50"/>
      <c r="D54" s="50"/>
      <c r="E54" s="51"/>
    </row>
    <row r="55" spans="1:6" x14ac:dyDescent="0.3">
      <c r="A55" s="67" t="s">
        <v>82</v>
      </c>
      <c r="B55" s="53"/>
      <c r="C55" s="54">
        <f>C20-C52</f>
        <v>13869229.830000043</v>
      </c>
      <c r="D55" s="54">
        <f>D20-D52</f>
        <v>-8422072.6799999475</v>
      </c>
      <c r="E55" s="55">
        <f>E20-E52</f>
        <v>22291302.509999972</v>
      </c>
    </row>
    <row r="56" spans="1:6" x14ac:dyDescent="0.3">
      <c r="A56" s="68"/>
      <c r="B56" s="69"/>
      <c r="C56" s="70"/>
      <c r="D56" s="70"/>
      <c r="E56" s="71"/>
    </row>
    <row r="57" spans="1:6" x14ac:dyDescent="0.3">
      <c r="A57" s="72" t="s">
        <v>83</v>
      </c>
      <c r="B57" s="73"/>
      <c r="C57" s="74">
        <f>+C58+C59+C60</f>
        <v>-76303.44</v>
      </c>
      <c r="D57" s="74">
        <f>+D58+D59+D60</f>
        <v>-77396.08</v>
      </c>
      <c r="E57" s="75">
        <f>+E58+E59+E60</f>
        <v>1092.6399999999994</v>
      </c>
      <c r="F57" s="76"/>
    </row>
    <row r="58" spans="1:6" x14ac:dyDescent="0.3">
      <c r="A58" s="41"/>
      <c r="B58" s="36" t="s">
        <v>84</v>
      </c>
      <c r="C58" s="42">
        <v>0</v>
      </c>
      <c r="D58" s="42">
        <v>0</v>
      </c>
      <c r="E58" s="43">
        <f t="shared" ref="E58:E63" si="3">C58-D58</f>
        <v>0</v>
      </c>
    </row>
    <row r="59" spans="1:6" x14ac:dyDescent="0.3">
      <c r="A59" s="41"/>
      <c r="B59" s="36" t="s">
        <v>85</v>
      </c>
      <c r="C59" s="42">
        <v>-76303.44</v>
      </c>
      <c r="D59" s="42">
        <v>-77396.08</v>
      </c>
      <c r="E59" s="43">
        <f t="shared" si="3"/>
        <v>1092.6399999999994</v>
      </c>
    </row>
    <row r="60" spans="1:6" x14ac:dyDescent="0.3">
      <c r="A60" s="41"/>
      <c r="B60" s="36" t="s">
        <v>86</v>
      </c>
      <c r="C60" s="42">
        <v>0</v>
      </c>
      <c r="D60" s="42">
        <v>0</v>
      </c>
      <c r="E60" s="43">
        <f t="shared" si="3"/>
        <v>0</v>
      </c>
    </row>
    <row r="61" spans="1:6" x14ac:dyDescent="0.3">
      <c r="A61" s="58" t="s">
        <v>87</v>
      </c>
      <c r="B61" s="77"/>
      <c r="C61" s="78">
        <f>C62+C63</f>
        <v>0</v>
      </c>
      <c r="D61" s="78">
        <f>D62+D63</f>
        <v>0</v>
      </c>
      <c r="E61" s="79">
        <f t="shared" si="3"/>
        <v>0</v>
      </c>
    </row>
    <row r="62" spans="1:6" x14ac:dyDescent="0.3">
      <c r="A62" s="41"/>
      <c r="B62" s="36" t="s">
        <v>88</v>
      </c>
      <c r="C62" s="42">
        <v>0</v>
      </c>
      <c r="D62" s="42">
        <v>0</v>
      </c>
      <c r="E62" s="43">
        <f t="shared" si="3"/>
        <v>0</v>
      </c>
    </row>
    <row r="63" spans="1:6" x14ac:dyDescent="0.3">
      <c r="A63" s="41"/>
      <c r="B63" s="36" t="s">
        <v>89</v>
      </c>
      <c r="C63" s="42">
        <v>0</v>
      </c>
      <c r="D63" s="42">
        <v>0</v>
      </c>
      <c r="E63" s="43">
        <f t="shared" si="3"/>
        <v>0</v>
      </c>
    </row>
    <row r="64" spans="1:6" x14ac:dyDescent="0.3">
      <c r="A64" s="58" t="s">
        <v>90</v>
      </c>
      <c r="B64" s="77"/>
      <c r="C64" s="78">
        <f>C65+C66</f>
        <v>0</v>
      </c>
      <c r="D64" s="78">
        <f>D65+D66</f>
        <v>0</v>
      </c>
      <c r="E64" s="79">
        <f>E65+E66</f>
        <v>0</v>
      </c>
    </row>
    <row r="65" spans="1:6" x14ac:dyDescent="0.3">
      <c r="A65" s="41"/>
      <c r="B65" s="36" t="s">
        <v>91</v>
      </c>
      <c r="C65" s="42">
        <v>0</v>
      </c>
      <c r="D65" s="42">
        <v>0</v>
      </c>
      <c r="E65" s="43">
        <f>C65-D65</f>
        <v>0</v>
      </c>
    </row>
    <row r="66" spans="1:6" x14ac:dyDescent="0.3">
      <c r="A66" s="41"/>
      <c r="B66" s="36" t="s">
        <v>92</v>
      </c>
      <c r="C66" s="42">
        <v>0</v>
      </c>
      <c r="D66" s="42">
        <v>0</v>
      </c>
      <c r="E66" s="43">
        <f>C66-D66</f>
        <v>0</v>
      </c>
    </row>
    <row r="67" spans="1:6" x14ac:dyDescent="0.3">
      <c r="A67" s="58" t="s">
        <v>93</v>
      </c>
      <c r="B67" s="77"/>
      <c r="C67" s="78">
        <v>21062926.390000001</v>
      </c>
      <c r="D67" s="78">
        <v>21128694.609999999</v>
      </c>
      <c r="E67" s="79">
        <f>C67-D67</f>
        <v>-65768.219999998808</v>
      </c>
      <c r="F67" s="76"/>
    </row>
    <row r="68" spans="1:6" x14ac:dyDescent="0.3">
      <c r="A68" s="80"/>
      <c r="B68" s="81"/>
      <c r="C68" s="82"/>
      <c r="D68" s="82"/>
      <c r="E68" s="83"/>
    </row>
    <row r="69" spans="1:6" x14ac:dyDescent="0.3">
      <c r="A69" s="84" t="s">
        <v>94</v>
      </c>
      <c r="B69" s="85"/>
      <c r="C69" s="86">
        <f>C55+C57-C61+C64-C67</f>
        <v>-7269999.9999999572</v>
      </c>
      <c r="D69" s="86">
        <f>D55+D57-D61+D64-D67</f>
        <v>-29628163.369999945</v>
      </c>
      <c r="E69" s="87">
        <f>E55+E57-E61+E64-E67</f>
        <v>22358163.369999971</v>
      </c>
    </row>
    <row r="70" spans="1:6" x14ac:dyDescent="0.3">
      <c r="A70" s="88"/>
      <c r="B70" s="73"/>
      <c r="C70" s="89"/>
      <c r="D70" s="89"/>
      <c r="E70" s="90"/>
    </row>
    <row r="71" spans="1:6" x14ac:dyDescent="0.3">
      <c r="A71" s="72" t="s">
        <v>95</v>
      </c>
      <c r="B71" s="73"/>
      <c r="C71" s="74">
        <v>0</v>
      </c>
      <c r="D71" s="74">
        <v>0</v>
      </c>
      <c r="E71" s="75">
        <f>C71-D71</f>
        <v>0</v>
      </c>
    </row>
    <row r="72" spans="1:6" x14ac:dyDescent="0.3">
      <c r="A72" s="58" t="s">
        <v>96</v>
      </c>
      <c r="B72" s="91"/>
      <c r="C72" s="78">
        <f>1270000+6000000</f>
        <v>7270000</v>
      </c>
      <c r="D72" s="78">
        <v>29628163.370000001</v>
      </c>
      <c r="E72" s="79">
        <f>C72-D72</f>
        <v>-22358163.370000001</v>
      </c>
    </row>
    <row r="73" spans="1:6" ht="13.5" thickBot="1" x14ac:dyDescent="0.35">
      <c r="A73" s="92" t="s">
        <v>97</v>
      </c>
      <c r="B73" s="93"/>
      <c r="C73" s="94">
        <f>C69-C71+C72</f>
        <v>4.2840838432312012E-8</v>
      </c>
      <c r="D73" s="94">
        <f>D69-D71+D72</f>
        <v>5.5879354476928711E-8</v>
      </c>
      <c r="E73" s="95">
        <f>E69-E71+E72</f>
        <v>-2.9802322387695313E-8</v>
      </c>
    </row>
    <row r="79" spans="1:6" x14ac:dyDescent="0.3">
      <c r="D79" s="96"/>
    </row>
    <row r="80" spans="1:6" x14ac:dyDescent="0.3">
      <c r="D80" s="96"/>
    </row>
    <row r="81" spans="4:4" x14ac:dyDescent="0.3">
      <c r="D81" s="96"/>
    </row>
    <row r="82" spans="4:4" x14ac:dyDescent="0.3">
      <c r="D82" s="96"/>
    </row>
    <row r="83" spans="4:4" x14ac:dyDescent="0.3">
      <c r="D83" s="96"/>
    </row>
    <row r="84" spans="4:4" x14ac:dyDescent="0.3">
      <c r="D84" s="96"/>
    </row>
    <row r="85" spans="4:4" x14ac:dyDescent="0.3">
      <c r="D85" s="96"/>
    </row>
    <row r="86" spans="4:4" x14ac:dyDescent="0.3">
      <c r="D86" s="96"/>
    </row>
    <row r="98" spans="4:4" x14ac:dyDescent="0.3">
      <c r="D98" s="76"/>
    </row>
  </sheetData>
  <printOptions gridLines="1"/>
  <pageMargins left="0.7" right="0.7" top="0.75" bottom="0.75" header="0.3" footer="0.3"/>
  <pageSetup paperSize="8" scale="95" orientation="portrait" r:id="rId1"/>
  <rowBreaks count="1" manualBreakCount="1">
    <brk id="73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0923B-1C54-4BB5-BEE8-CE3A21F2042F}">
  <dimension ref="A1:H25"/>
  <sheetViews>
    <sheetView showGridLines="0" zoomScaleNormal="100" workbookViewId="0">
      <selection activeCell="D31" sqref="D31"/>
    </sheetView>
  </sheetViews>
  <sheetFormatPr defaultColWidth="9.1796875" defaultRowHeight="12.5" x14ac:dyDescent="0.25"/>
  <cols>
    <col min="1" max="1" width="70.54296875" style="4" customWidth="1"/>
    <col min="2" max="8" width="20.54296875" style="4" customWidth="1"/>
    <col min="9" max="16384" width="9.1796875" style="4"/>
  </cols>
  <sheetData>
    <row r="1" spans="1:8" ht="13" x14ac:dyDescent="0.3">
      <c r="A1" s="1"/>
      <c r="B1" s="2"/>
      <c r="C1" s="2"/>
      <c r="D1" s="2"/>
      <c r="E1" s="3"/>
    </row>
    <row r="2" spans="1:8" ht="15.5" x14ac:dyDescent="0.35">
      <c r="A2" s="130" t="s">
        <v>0</v>
      </c>
      <c r="B2" s="130"/>
      <c r="C2" s="130" t="s">
        <v>1</v>
      </c>
      <c r="D2" s="130"/>
      <c r="E2" s="130"/>
      <c r="F2" s="130" t="s">
        <v>1</v>
      </c>
      <c r="G2" s="130"/>
      <c r="H2" s="130"/>
    </row>
    <row r="3" spans="1:8" ht="63.75" customHeight="1" x14ac:dyDescent="0.25">
      <c r="A3" s="128" t="s">
        <v>2</v>
      </c>
      <c r="B3" s="128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</row>
    <row r="4" spans="1:8" ht="15.5" x14ac:dyDescent="0.35">
      <c r="A4" s="129"/>
      <c r="B4" s="129"/>
      <c r="C4" s="7" t="s">
        <v>10</v>
      </c>
      <c r="D4" s="7" t="s">
        <v>10</v>
      </c>
      <c r="E4" s="7" t="s">
        <v>10</v>
      </c>
      <c r="F4" s="7" t="s">
        <v>10</v>
      </c>
      <c r="G4" s="7" t="s">
        <v>10</v>
      </c>
      <c r="H4" s="7" t="s">
        <v>10</v>
      </c>
    </row>
    <row r="5" spans="1:8" ht="15.5" x14ac:dyDescent="0.35">
      <c r="A5" s="8"/>
      <c r="B5" s="9"/>
      <c r="C5" s="9"/>
      <c r="D5" s="9"/>
      <c r="E5" s="10"/>
      <c r="F5" s="11"/>
      <c r="G5" s="11"/>
      <c r="H5" s="11"/>
    </row>
    <row r="6" spans="1:8" ht="15.5" x14ac:dyDescent="0.35">
      <c r="A6" s="12" t="s">
        <v>11</v>
      </c>
      <c r="B6" s="13">
        <f>SUM(B7:B11)</f>
        <v>157000</v>
      </c>
      <c r="C6" s="13">
        <f t="shared" ref="C6:H6" si="0">SUM(C7:C11)</f>
        <v>0</v>
      </c>
      <c r="D6" s="13">
        <f t="shared" si="0"/>
        <v>0</v>
      </c>
      <c r="E6" s="13">
        <f t="shared" si="0"/>
        <v>157000</v>
      </c>
      <c r="F6" s="13">
        <f t="shared" si="0"/>
        <v>0</v>
      </c>
      <c r="G6" s="13">
        <f t="shared" si="0"/>
        <v>0</v>
      </c>
      <c r="H6" s="13">
        <f t="shared" si="0"/>
        <v>157000</v>
      </c>
    </row>
    <row r="7" spans="1:8" ht="15.5" x14ac:dyDescent="0.35">
      <c r="A7" s="14" t="s">
        <v>12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</row>
    <row r="8" spans="1:8" ht="15.5" x14ac:dyDescent="0.35">
      <c r="A8" s="17" t="s">
        <v>13</v>
      </c>
      <c r="B8" s="15">
        <v>157000</v>
      </c>
      <c r="C8" s="15">
        <v>0</v>
      </c>
      <c r="D8" s="15">
        <v>0</v>
      </c>
      <c r="E8" s="15">
        <v>157000</v>
      </c>
      <c r="F8" s="15">
        <v>0</v>
      </c>
      <c r="G8" s="15">
        <v>0</v>
      </c>
      <c r="H8" s="15">
        <f>E8-F8-G8</f>
        <v>157000</v>
      </c>
    </row>
    <row r="9" spans="1:8" ht="15.5" x14ac:dyDescent="0.35">
      <c r="A9" s="17" t="s">
        <v>14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f>E9-F9-G9</f>
        <v>0</v>
      </c>
    </row>
    <row r="10" spans="1:8" ht="15.5" x14ac:dyDescent="0.35">
      <c r="A10" s="17" t="s">
        <v>15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f>E10-F10-G10</f>
        <v>0</v>
      </c>
    </row>
    <row r="11" spans="1:8" ht="15.5" x14ac:dyDescent="0.35">
      <c r="A11" s="17" t="s">
        <v>16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f>E11-F11-G11</f>
        <v>0</v>
      </c>
    </row>
    <row r="12" spans="1:8" ht="15.5" x14ac:dyDescent="0.35">
      <c r="A12" s="8"/>
      <c r="B12" s="9"/>
      <c r="C12" s="9"/>
      <c r="D12" s="9"/>
      <c r="E12" s="10"/>
      <c r="F12" s="11"/>
      <c r="G12" s="11"/>
      <c r="H12" s="11"/>
    </row>
    <row r="13" spans="1:8" ht="15.5" x14ac:dyDescent="0.35">
      <c r="A13" s="12" t="s">
        <v>17</v>
      </c>
      <c r="B13" s="13">
        <f>SUM(B14:B20)</f>
        <v>7001919.5999999996</v>
      </c>
      <c r="C13" s="13">
        <f t="shared" ref="C13:H13" si="1">SUM(C14:C20)</f>
        <v>0</v>
      </c>
      <c r="D13" s="13">
        <f t="shared" si="1"/>
        <v>0</v>
      </c>
      <c r="E13" s="13">
        <f t="shared" si="1"/>
        <v>7001919.5999999996</v>
      </c>
      <c r="F13" s="13">
        <f t="shared" si="1"/>
        <v>0</v>
      </c>
      <c r="G13" s="13">
        <f t="shared" si="1"/>
        <v>0</v>
      </c>
      <c r="H13" s="13">
        <f t="shared" si="1"/>
        <v>7001919.5999999996</v>
      </c>
    </row>
    <row r="14" spans="1:8" ht="15.5" x14ac:dyDescent="0.35">
      <c r="A14" s="14" t="s">
        <v>18</v>
      </c>
      <c r="B14" s="18">
        <v>0</v>
      </c>
      <c r="C14" s="18">
        <v>0</v>
      </c>
      <c r="D14" s="18">
        <v>0</v>
      </c>
      <c r="E14" s="18">
        <v>0</v>
      </c>
      <c r="F14" s="19">
        <v>0</v>
      </c>
      <c r="G14" s="19">
        <v>0</v>
      </c>
      <c r="H14" s="19">
        <f>E14-F14-G14</f>
        <v>0</v>
      </c>
    </row>
    <row r="15" spans="1:8" ht="15.5" x14ac:dyDescent="0.35">
      <c r="A15" s="17" t="s">
        <v>19</v>
      </c>
      <c r="B15" s="18">
        <v>3311305</v>
      </c>
      <c r="C15" s="18">
        <v>0</v>
      </c>
      <c r="D15" s="18">
        <v>0</v>
      </c>
      <c r="E15" s="18">
        <v>3311305</v>
      </c>
      <c r="F15" s="19">
        <v>0</v>
      </c>
      <c r="G15" s="19">
        <v>0</v>
      </c>
      <c r="H15" s="19">
        <f t="shared" ref="H15:H20" si="2">E15-F15-G15</f>
        <v>3311305</v>
      </c>
    </row>
    <row r="16" spans="1:8" ht="15.5" x14ac:dyDescent="0.35">
      <c r="A16" s="17" t="s">
        <v>20</v>
      </c>
      <c r="B16" s="18">
        <v>417200</v>
      </c>
      <c r="C16" s="18">
        <v>0</v>
      </c>
      <c r="D16" s="18">
        <v>0</v>
      </c>
      <c r="E16" s="18">
        <v>417200</v>
      </c>
      <c r="F16" s="19">
        <v>0</v>
      </c>
      <c r="G16" s="19">
        <v>0</v>
      </c>
      <c r="H16" s="19">
        <f t="shared" si="2"/>
        <v>417200</v>
      </c>
    </row>
    <row r="17" spans="1:8" ht="15.5" x14ac:dyDescent="0.35">
      <c r="A17" s="17" t="s">
        <v>21</v>
      </c>
      <c r="B17" s="18">
        <v>1007414.6</v>
      </c>
      <c r="C17" s="18">
        <v>0</v>
      </c>
      <c r="D17" s="18">
        <v>0</v>
      </c>
      <c r="E17" s="18">
        <v>1007414.6</v>
      </c>
      <c r="F17" s="19">
        <v>0</v>
      </c>
      <c r="G17" s="19">
        <v>0</v>
      </c>
      <c r="H17" s="19">
        <f t="shared" si="2"/>
        <v>1007414.6</v>
      </c>
    </row>
    <row r="18" spans="1:8" ht="15.5" x14ac:dyDescent="0.35">
      <c r="A18" s="17" t="s">
        <v>22</v>
      </c>
      <c r="B18" s="18">
        <v>540000</v>
      </c>
      <c r="C18" s="18">
        <v>0</v>
      </c>
      <c r="D18" s="18">
        <v>0</v>
      </c>
      <c r="E18" s="18">
        <v>540000</v>
      </c>
      <c r="F18" s="19">
        <v>0</v>
      </c>
      <c r="G18" s="19">
        <v>0</v>
      </c>
      <c r="H18" s="19">
        <f t="shared" si="2"/>
        <v>540000</v>
      </c>
    </row>
    <row r="19" spans="1:8" ht="15.5" x14ac:dyDescent="0.35">
      <c r="A19" s="17" t="s">
        <v>23</v>
      </c>
      <c r="B19" s="18">
        <v>1720000</v>
      </c>
      <c r="C19" s="18">
        <v>0</v>
      </c>
      <c r="D19" s="18">
        <v>0</v>
      </c>
      <c r="E19" s="18">
        <v>1720000</v>
      </c>
      <c r="F19" s="19">
        <v>0</v>
      </c>
      <c r="G19" s="19">
        <v>0</v>
      </c>
      <c r="H19" s="19">
        <f t="shared" si="2"/>
        <v>1720000</v>
      </c>
    </row>
    <row r="20" spans="1:8" ht="15.5" x14ac:dyDescent="0.35">
      <c r="A20" s="17" t="s">
        <v>24</v>
      </c>
      <c r="B20" s="18">
        <v>6000</v>
      </c>
      <c r="C20" s="18">
        <v>0</v>
      </c>
      <c r="D20" s="18">
        <v>0</v>
      </c>
      <c r="E20" s="18">
        <v>6000</v>
      </c>
      <c r="F20" s="19">
        <v>0</v>
      </c>
      <c r="G20" s="19">
        <v>0</v>
      </c>
      <c r="H20" s="19">
        <f t="shared" si="2"/>
        <v>6000</v>
      </c>
    </row>
    <row r="21" spans="1:8" ht="15.5" x14ac:dyDescent="0.35">
      <c r="A21" s="8"/>
      <c r="B21" s="9"/>
      <c r="C21" s="9"/>
      <c r="D21" s="9"/>
      <c r="E21" s="10"/>
      <c r="F21" s="11"/>
      <c r="G21" s="11"/>
      <c r="H21" s="11"/>
    </row>
    <row r="22" spans="1:8" ht="15.5" x14ac:dyDescent="0.35">
      <c r="A22" s="12" t="s">
        <v>25</v>
      </c>
      <c r="B22" s="13">
        <v>0</v>
      </c>
      <c r="C22" s="13">
        <v>0</v>
      </c>
      <c r="D22" s="13">
        <v>0</v>
      </c>
      <c r="E22" s="20">
        <v>0</v>
      </c>
      <c r="F22" s="20">
        <v>0</v>
      </c>
      <c r="G22" s="20">
        <v>0</v>
      </c>
      <c r="H22" s="21">
        <f>E22-F22-G22</f>
        <v>0</v>
      </c>
    </row>
    <row r="23" spans="1:8" ht="15.5" x14ac:dyDescent="0.35">
      <c r="A23" s="22"/>
      <c r="B23" s="23"/>
      <c r="C23" s="23"/>
      <c r="D23" s="23"/>
      <c r="E23" s="24"/>
      <c r="F23" s="25"/>
      <c r="G23" s="25"/>
      <c r="H23" s="25"/>
    </row>
    <row r="24" spans="1:8" ht="15.5" x14ac:dyDescent="0.35">
      <c r="A24" s="26" t="s">
        <v>26</v>
      </c>
      <c r="B24" s="27">
        <f t="shared" ref="B24:H24" si="3">B6+B13+B22</f>
        <v>7158919.5999999996</v>
      </c>
      <c r="C24" s="27">
        <f t="shared" si="3"/>
        <v>0</v>
      </c>
      <c r="D24" s="27">
        <f t="shared" si="3"/>
        <v>0</v>
      </c>
      <c r="E24" s="27">
        <f t="shared" si="3"/>
        <v>7158919.5999999996</v>
      </c>
      <c r="F24" s="27">
        <f t="shared" si="3"/>
        <v>0</v>
      </c>
      <c r="G24" s="27">
        <f t="shared" si="3"/>
        <v>0</v>
      </c>
      <c r="H24" s="27">
        <f t="shared" si="3"/>
        <v>7158919.5999999996</v>
      </c>
    </row>
    <row r="25" spans="1:8" ht="15.5" x14ac:dyDescent="0.35">
      <c r="A25" s="28"/>
      <c r="B25" s="29"/>
      <c r="C25" s="29"/>
      <c r="D25" s="29"/>
      <c r="E25" s="30"/>
      <c r="F25" s="31"/>
      <c r="G25" s="31"/>
      <c r="H25" s="31"/>
    </row>
  </sheetData>
  <mergeCells count="5">
    <mergeCell ref="A2:B2"/>
    <mergeCell ref="C2:E2"/>
    <mergeCell ref="F2:H2"/>
    <mergeCell ref="A3:A4"/>
    <mergeCell ref="B3:B4"/>
  </mergeCells>
  <pageMargins left="0.7" right="0.7" top="0.75" bottom="0.75" header="0.3" footer="0.3"/>
  <pageSetup paperSize="8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Budget Economico Pluriennale</vt:lpstr>
      <vt:lpstr>Budget Investimenti Pluriennale</vt:lpstr>
      <vt:lpstr>Budget Economico Annuale</vt:lpstr>
      <vt:lpstr>Budget Investimenti Annuale</vt:lpstr>
      <vt:lpstr>'Budget Economico Annuale'!Area_stampa</vt:lpstr>
      <vt:lpstr>'Budget Economico Pluriennale'!Area_stampa</vt:lpstr>
    </vt:vector>
  </TitlesOfParts>
  <Company>Universita degli Studi di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Antonino Malaspina</dc:creator>
  <cp:lastModifiedBy>Antonino Malaspina</cp:lastModifiedBy>
  <dcterms:created xsi:type="dcterms:W3CDTF">2025-12-18T09:32:10Z</dcterms:created>
  <dcterms:modified xsi:type="dcterms:W3CDTF">2025-12-18T09:47:16Z</dcterms:modified>
</cp:coreProperties>
</file>